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J:\SCHEDULE\2023\AUGUST 2023\"/>
    </mc:Choice>
  </mc:AlternateContent>
  <xr:revisionPtr revIDLastSave="0" documentId="13_ncr:1_{66BD0F67-536A-46B3-B37E-C3D9AD2311E1}" xr6:coauthVersionLast="47" xr6:coauthVersionMax="47" xr10:uidLastSave="{00000000-0000-0000-0000-000000000000}"/>
  <bookViews>
    <workbookView xWindow="-120" yWindow="-120" windowWidth="29040" windowHeight="15840" tabRatio="716" activeTab="6" xr2:uid="{00000000-000D-0000-FFFF-FFFF00000000}"/>
  </bookViews>
  <sheets>
    <sheet name="MENU" sheetId="35" r:id="rId1"/>
    <sheet name="MANZANILLO via SHA" sheetId="122" r:id="rId2"/>
    <sheet name="WCSA via NGB" sheetId="112" r:id="rId3"/>
    <sheet name="COLON via TAO" sheetId="114" r:id="rId4"/>
    <sheet name="WCSA via TAO" sheetId="115" r:id="rId5"/>
    <sheet name="Panama+Caribbean via TAO" sheetId="113" r:id="rId6"/>
    <sheet name="S.AFRICA via SIN" sheetId="117" r:id="rId7"/>
    <sheet name="S.AMERICA via SIN" sheetId="116" r:id="rId8"/>
    <sheet name="EAST AFRICA via SIN" sheetId="120" r:id="rId9"/>
  </sheets>
  <definedNames>
    <definedName name="_xlnm._FilterDatabase" localSheetId="0" hidden="1">MENU!#REF!</definedName>
    <definedName name="_xlnm._FilterDatabase" localSheetId="6" hidden="1">'S.AFRICA via SIN'!#REF!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17" l="1"/>
  <c r="G22" i="117"/>
  <c r="G30" i="117"/>
  <c r="G24" i="117"/>
  <c r="O24" i="117" s="1"/>
  <c r="N24" i="117" s="1"/>
  <c r="Q24" i="117" s="1"/>
  <c r="R24" i="117" s="1"/>
  <c r="O12" i="117"/>
  <c r="N12" i="117" s="1"/>
  <c r="Q12" i="117" s="1"/>
  <c r="R12" i="117" s="1"/>
  <c r="G31" i="117"/>
  <c r="G25" i="117"/>
  <c r="G14" i="117"/>
  <c r="G24" i="116"/>
  <c r="G20" i="116"/>
  <c r="G23" i="116"/>
  <c r="G18" i="112"/>
  <c r="G21" i="112" s="1"/>
  <c r="G24" i="112" s="1"/>
  <c r="G15" i="112"/>
  <c r="G22" i="112"/>
  <c r="O22" i="112" s="1"/>
  <c r="G19" i="112"/>
  <c r="D20" i="122"/>
  <c r="D23" i="122" s="1"/>
  <c r="D17" i="122"/>
  <c r="D14" i="122"/>
  <c r="C23" i="112"/>
  <c r="D23" i="112" s="1"/>
  <c r="B23" i="112"/>
  <c r="A23" i="112"/>
  <c r="C23" i="122"/>
  <c r="H23" i="122"/>
  <c r="H22" i="112" l="1"/>
  <c r="K22" i="112" s="1"/>
  <c r="M22" i="112" s="1"/>
  <c r="C12" i="120"/>
  <c r="C11" i="120"/>
  <c r="J22" i="112" l="1"/>
  <c r="O30" i="117"/>
  <c r="N30" i="117" s="1"/>
  <c r="Q30" i="117" s="1"/>
  <c r="R30" i="117" s="1"/>
  <c r="G17" i="116"/>
  <c r="C14" i="122"/>
  <c r="O18" i="117"/>
  <c r="N18" i="117" s="1"/>
  <c r="Q18" i="117" s="1"/>
  <c r="R18" i="117" s="1"/>
  <c r="G19" i="117"/>
  <c r="P19" i="117" s="1"/>
  <c r="C17" i="122" l="1"/>
  <c r="C20" i="122"/>
  <c r="N19" i="117"/>
  <c r="M19" i="117" s="1"/>
  <c r="L19" i="117" s="1"/>
  <c r="G11" i="115"/>
  <c r="C24" i="117" l="1"/>
  <c r="C23" i="117"/>
  <c r="C29" i="117" s="1"/>
  <c r="G15" i="117"/>
  <c r="G21" i="117" s="1"/>
  <c r="G27" i="117" s="1"/>
  <c r="C22" i="117" l="1"/>
  <c r="C15" i="120"/>
  <c r="C30" i="117"/>
  <c r="C24" i="120" s="1"/>
  <c r="C20" i="120"/>
  <c r="G23" i="120"/>
  <c r="H21" i="117"/>
  <c r="C28" i="117" l="1"/>
  <c r="C23" i="120" s="1"/>
  <c r="C19" i="120"/>
  <c r="H27" i="117"/>
  <c r="G13" i="112"/>
  <c r="G16" i="112" s="1"/>
  <c r="G11" i="113"/>
  <c r="G16" i="117" l="1"/>
  <c r="G14" i="120"/>
  <c r="G18" i="120" s="1"/>
  <c r="G15" i="116"/>
  <c r="G19" i="116" s="1"/>
  <c r="I22" i="117" l="1"/>
  <c r="J22" i="117" s="1"/>
  <c r="K22" i="117" s="1"/>
  <c r="G20" i="117"/>
  <c r="G26" i="117" s="1"/>
  <c r="G14" i="122" l="1"/>
  <c r="G17" i="122" s="1"/>
  <c r="G12" i="114" l="1"/>
  <c r="G13" i="114" s="1"/>
  <c r="G14" i="114" s="1"/>
  <c r="N24" i="112" l="1"/>
  <c r="H24" i="112"/>
  <c r="I24" i="112"/>
  <c r="M24" i="112"/>
  <c r="G14" i="112"/>
  <c r="D24" i="120"/>
  <c r="H15" i="117" l="1"/>
  <c r="G17" i="112" l="1"/>
  <c r="B20" i="120" l="1"/>
  <c r="B13" i="120"/>
  <c r="B12" i="120"/>
  <c r="B24" i="120"/>
  <c r="G20" i="112" l="1"/>
  <c r="G23" i="112" s="1"/>
  <c r="O19" i="112"/>
  <c r="N23" i="112" l="1"/>
  <c r="I23" i="112"/>
  <c r="M23" i="112"/>
  <c r="H23" i="112"/>
  <c r="L23" i="112"/>
  <c r="L20" i="112"/>
  <c r="I16" i="117"/>
  <c r="J16" i="117" s="1"/>
  <c r="K16" i="117" s="1"/>
  <c r="H19" i="112"/>
  <c r="K19" i="112" s="1"/>
  <c r="J19" i="112" s="1"/>
  <c r="N20" i="112"/>
  <c r="I20" i="112"/>
  <c r="M20" i="112"/>
  <c r="H20" i="112"/>
  <c r="M19" i="112" l="1"/>
  <c r="A24" i="120" l="1"/>
  <c r="A20" i="120"/>
  <c r="C16" i="120"/>
  <c r="B16" i="120"/>
  <c r="A16" i="120"/>
  <c r="A12" i="120"/>
  <c r="A13" i="120"/>
  <c r="A11" i="120"/>
  <c r="B11" i="120"/>
  <c r="C20" i="116"/>
  <c r="D20" i="116" s="1"/>
  <c r="B20" i="116"/>
  <c r="A20" i="116"/>
  <c r="C25" i="116"/>
  <c r="B25" i="116"/>
  <c r="A25" i="116"/>
  <c r="C21" i="116"/>
  <c r="B21" i="116"/>
  <c r="A21" i="116"/>
  <c r="A23" i="116"/>
  <c r="B23" i="116"/>
  <c r="C23" i="116"/>
  <c r="D23" i="116" s="1"/>
  <c r="C17" i="116"/>
  <c r="B17" i="116"/>
  <c r="A17" i="116"/>
  <c r="C13" i="116"/>
  <c r="B13" i="116"/>
  <c r="A13" i="116"/>
  <c r="D30" i="117"/>
  <c r="D25" i="116" s="1"/>
  <c r="D24" i="117"/>
  <c r="D21" i="116" s="1"/>
  <c r="D18" i="117"/>
  <c r="D16" i="120" s="1"/>
  <c r="D12" i="117"/>
  <c r="D13" i="116" s="1"/>
  <c r="G22" i="120"/>
  <c r="B25" i="120"/>
  <c r="B23" i="120"/>
  <c r="B21" i="120"/>
  <c r="B19" i="120"/>
  <c r="B17" i="120"/>
  <c r="B15" i="120"/>
  <c r="A25" i="120"/>
  <c r="A23" i="120"/>
  <c r="A21" i="120"/>
  <c r="A19" i="120"/>
  <c r="A17" i="120"/>
  <c r="A15" i="120"/>
  <c r="C16" i="116"/>
  <c r="D16" i="116" s="1"/>
  <c r="C15" i="116"/>
  <c r="D15" i="116" s="1"/>
  <c r="D29" i="117"/>
  <c r="D28" i="117"/>
  <c r="D23" i="117"/>
  <c r="D22" i="117"/>
  <c r="D20" i="120" s="1"/>
  <c r="D11" i="117"/>
  <c r="D12" i="120" s="1"/>
  <c r="D10" i="117"/>
  <c r="P31" i="117" l="1"/>
  <c r="N31" i="117"/>
  <c r="M31" i="117" s="1"/>
  <c r="L31" i="117" s="1"/>
  <c r="N25" i="117"/>
  <c r="M25" i="117" s="1"/>
  <c r="L25" i="117" s="1"/>
  <c r="P25" i="117"/>
  <c r="D17" i="116"/>
  <c r="K23" i="116"/>
  <c r="L23" i="116"/>
  <c r="M23" i="116"/>
  <c r="H23" i="116"/>
  <c r="N23" i="116"/>
  <c r="J23" i="116"/>
  <c r="O23" i="116"/>
  <c r="G12" i="115" l="1"/>
  <c r="H20" i="122"/>
  <c r="H14" i="114" l="1"/>
  <c r="K12" i="115"/>
  <c r="G13" i="115"/>
  <c r="I12" i="115"/>
  <c r="J12" i="115"/>
  <c r="L12" i="115"/>
  <c r="H12" i="115"/>
  <c r="I13" i="115" l="1"/>
  <c r="L13" i="115"/>
  <c r="J13" i="115"/>
  <c r="K13" i="115"/>
  <c r="H13" i="115"/>
  <c r="H14" i="120"/>
  <c r="I19" i="120"/>
  <c r="I15" i="120"/>
  <c r="H18" i="120" l="1"/>
  <c r="O19" i="116"/>
  <c r="N19" i="116"/>
  <c r="M19" i="116"/>
  <c r="L19" i="116"/>
  <c r="K19" i="116"/>
  <c r="J19" i="116"/>
  <c r="H19" i="116"/>
  <c r="H20" i="117"/>
  <c r="H8" i="117"/>
  <c r="G12" i="113"/>
  <c r="G13" i="113" s="1"/>
  <c r="C12" i="114"/>
  <c r="C13" i="114" s="1"/>
  <c r="C14" i="114" s="1"/>
  <c r="H17" i="122"/>
  <c r="C20" i="112"/>
  <c r="D20" i="112" s="1"/>
  <c r="B20" i="112"/>
  <c r="A20" i="112"/>
  <c r="C17" i="112"/>
  <c r="D17" i="112" s="1"/>
  <c r="B17" i="112"/>
  <c r="A17" i="112"/>
  <c r="C10" i="115"/>
  <c r="A11" i="115"/>
  <c r="B11" i="115"/>
  <c r="A12" i="115"/>
  <c r="B12" i="115"/>
  <c r="A13" i="115"/>
  <c r="B13" i="115"/>
  <c r="B10" i="115"/>
  <c r="A10" i="115"/>
  <c r="D17" i="117"/>
  <c r="D16" i="117"/>
  <c r="H14" i="117"/>
  <c r="H9" i="117"/>
  <c r="L20" i="116" l="1"/>
  <c r="Q20" i="116"/>
  <c r="J20" i="116"/>
  <c r="K20" i="116"/>
  <c r="I20" i="116"/>
  <c r="R20" i="116"/>
  <c r="H21" i="112"/>
  <c r="I21" i="112"/>
  <c r="N21" i="112"/>
  <c r="M21" i="112"/>
  <c r="C11" i="115"/>
  <c r="C12" i="115"/>
  <c r="H11" i="122"/>
  <c r="R13" i="116"/>
  <c r="Q13" i="116"/>
  <c r="L13" i="116"/>
  <c r="K13" i="116"/>
  <c r="J13" i="116"/>
  <c r="I13" i="116"/>
  <c r="O15" i="116"/>
  <c r="N15" i="116"/>
  <c r="M15" i="116"/>
  <c r="L15" i="116"/>
  <c r="K15" i="116"/>
  <c r="J15" i="116"/>
  <c r="H15" i="116"/>
  <c r="P13" i="117"/>
  <c r="N13" i="117"/>
  <c r="M13" i="117" s="1"/>
  <c r="L13" i="117" s="1"/>
  <c r="I10" i="117"/>
  <c r="J10" i="117" s="1"/>
  <c r="K10" i="117" s="1"/>
  <c r="C13" i="115" l="1"/>
  <c r="H26" i="117"/>
  <c r="C24" i="116"/>
  <c r="D23" i="120"/>
  <c r="C21" i="120"/>
  <c r="C19" i="116"/>
  <c r="D19" i="116" s="1"/>
  <c r="C17" i="120"/>
  <c r="C12" i="116"/>
  <c r="C13" i="120" s="1"/>
  <c r="C11" i="116"/>
  <c r="D11" i="120" s="1"/>
  <c r="B24" i="116"/>
  <c r="A24" i="116"/>
  <c r="B19" i="116"/>
  <c r="A19" i="116"/>
  <c r="B16" i="116"/>
  <c r="B15" i="116"/>
  <c r="A16" i="116"/>
  <c r="A15" i="116"/>
  <c r="B12" i="116"/>
  <c r="B11" i="116"/>
  <c r="A12" i="116"/>
  <c r="A11" i="116"/>
  <c r="C25" i="120" l="1"/>
  <c r="D24" i="116"/>
  <c r="A11" i="113"/>
  <c r="B11" i="113"/>
  <c r="A12" i="113"/>
  <c r="B12" i="113"/>
  <c r="A13" i="113"/>
  <c r="B13" i="113"/>
  <c r="C10" i="113"/>
  <c r="D10" i="113" s="1"/>
  <c r="B10" i="113"/>
  <c r="A10" i="113"/>
  <c r="C14" i="112"/>
  <c r="C11" i="112"/>
  <c r="B11" i="112"/>
  <c r="B14" i="112"/>
  <c r="A14" i="112"/>
  <c r="A11" i="112"/>
  <c r="I11" i="120" l="1"/>
  <c r="D25" i="120"/>
  <c r="D21" i="120"/>
  <c r="D19" i="120"/>
  <c r="D17" i="120"/>
  <c r="D15" i="120"/>
  <c r="I28" i="117" l="1"/>
  <c r="J28" i="117" s="1"/>
  <c r="K28" i="117" s="1"/>
  <c r="D11" i="112" l="1"/>
  <c r="D13" i="120"/>
  <c r="D12" i="116"/>
  <c r="D11" i="116"/>
  <c r="L11" i="112"/>
  <c r="I23" i="120" l="1"/>
  <c r="H12" i="114" l="1"/>
  <c r="H14" i="122"/>
  <c r="H13" i="114" l="1"/>
  <c r="C11" i="113" l="1"/>
  <c r="D11" i="113" s="1"/>
  <c r="D11" i="115"/>
  <c r="C12" i="113" l="1"/>
  <c r="D12" i="113" s="1"/>
  <c r="D12" i="115"/>
  <c r="H10" i="113"/>
  <c r="I10" i="113"/>
  <c r="J10" i="113"/>
  <c r="K10" i="113"/>
  <c r="L10" i="113"/>
  <c r="M10" i="113"/>
  <c r="N10" i="113" s="1"/>
  <c r="D13" i="115" l="1"/>
  <c r="C13" i="113"/>
  <c r="D13" i="113" s="1"/>
  <c r="L14" i="112"/>
  <c r="I14" i="112" l="1"/>
  <c r="N14" i="112"/>
  <c r="M14" i="112"/>
  <c r="H14" i="112"/>
  <c r="D10" i="115"/>
  <c r="K11" i="115" l="1"/>
  <c r="L10" i="115"/>
  <c r="K10" i="115"/>
  <c r="J10" i="115"/>
  <c r="I10" i="115"/>
  <c r="H10" i="115"/>
  <c r="H11" i="114"/>
  <c r="M15" i="112"/>
  <c r="N12" i="112"/>
  <c r="M12" i="112"/>
  <c r="I12" i="112"/>
  <c r="H12" i="112"/>
  <c r="N11" i="112"/>
  <c r="M11" i="112"/>
  <c r="I11" i="112"/>
  <c r="H11" i="112"/>
  <c r="O10" i="112"/>
  <c r="H10" i="112"/>
  <c r="K10" i="112" s="1"/>
  <c r="O13" i="112"/>
  <c r="M10" i="112" l="1"/>
  <c r="J10" i="112"/>
  <c r="H11" i="115"/>
  <c r="N15" i="112"/>
  <c r="H13" i="112"/>
  <c r="K13" i="112" s="1"/>
  <c r="H17" i="112"/>
  <c r="L11" i="115"/>
  <c r="H15" i="112"/>
  <c r="I11" i="115"/>
  <c r="J11" i="115"/>
  <c r="I15" i="112"/>
  <c r="L17" i="112" l="1"/>
  <c r="M13" i="112"/>
  <c r="J13" i="112"/>
  <c r="I17" i="112"/>
  <c r="N17" i="112"/>
  <c r="M17" i="112"/>
  <c r="H18" i="112"/>
  <c r="M18" i="112"/>
  <c r="I18" i="112"/>
  <c r="N18" i="112"/>
  <c r="O16" i="112"/>
  <c r="H16" i="112"/>
  <c r="K16" i="112" s="1"/>
  <c r="M16" i="112" l="1"/>
  <c r="J16" i="112"/>
  <c r="D12" i="114" l="1"/>
  <c r="D13" i="114" s="1"/>
  <c r="D14" i="114" s="1"/>
  <c r="H11" i="116" l="1"/>
  <c r="H10" i="120"/>
  <c r="H22" i="120" l="1"/>
  <c r="M11" i="116" l="1"/>
  <c r="K11" i="116" l="1"/>
  <c r="O11" i="116"/>
  <c r="J11" i="116"/>
  <c r="L11" i="116"/>
  <c r="N11" i="116"/>
  <c r="J11" i="113" l="1"/>
  <c r="M11" i="113" l="1"/>
  <c r="N11" i="113" s="1"/>
  <c r="I11" i="113"/>
  <c r="L11" i="113"/>
  <c r="H11" i="113"/>
  <c r="K11" i="113"/>
  <c r="D14" i="112" l="1"/>
  <c r="Q17" i="116" l="1"/>
  <c r="K17" i="116"/>
  <c r="I17" i="116"/>
  <c r="L17" i="116"/>
  <c r="J17" i="116"/>
  <c r="R17" i="116"/>
  <c r="L24" i="116"/>
  <c r="J24" i="116"/>
  <c r="K24" i="116"/>
  <c r="I24" i="116"/>
  <c r="R24" i="116"/>
  <c r="Q24" i="116"/>
  <c r="M12" i="113" l="1"/>
  <c r="N12" i="113" s="1"/>
  <c r="I12" i="113"/>
  <c r="L12" i="113"/>
  <c r="H12" i="113"/>
  <c r="K12" i="113"/>
  <c r="J12" i="113"/>
  <c r="K13" i="113" l="1"/>
  <c r="I13" i="113"/>
  <c r="H13" i="113"/>
  <c r="J13" i="113"/>
  <c r="M13" i="113"/>
  <c r="N13" i="113" s="1"/>
  <c r="L13" i="113"/>
</calcChain>
</file>

<file path=xl/sharedStrings.xml><?xml version="1.0" encoding="utf-8"?>
<sst xmlns="http://schemas.openxmlformats.org/spreadsheetml/2006/main" count="711" uniqueCount="268">
  <si>
    <t>COSCO SHIPPING LINES (VIETNAM)</t>
  </si>
  <si>
    <t>CLICK HERE</t>
  </si>
  <si>
    <t>WCSA - (MANZANILLO, LAZARO CARDENAS, PUERTO QUETZAL, BUENAVENTURA, GUAYAQUIL, CALLAO, SAN ANTONIO via NINGBO)</t>
  </si>
  <si>
    <t>WCSA - ENSENADA, MANZANILLO (MEXICO), CALLAO, SAN ANTONIO via QINGDAO</t>
  </si>
  <si>
    <t>PANAMA &amp; CARIBBEAN - ENSENADA, MANZANILLO(MEXICO/PANAMA), CARTAGENA, KINGSTON, CAUCEDO, PORT OF SPAIN via TAO</t>
  </si>
  <si>
    <t>SOUTH AMERICA via SINGAPORE  (SANTOS,MONTEVIDEO,BUENOS AIRES , RIO DE JANEIRO, NAGEGANTES, PARANAGUA)</t>
  </si>
  <si>
    <t>SOUTH AFRICA (DURBAN, CAPE TOWN)</t>
  </si>
  <si>
    <t>EAST AFRICA (MOMBASA, DAR ES SALAAM)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</si>
  <si>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</si>
  <si>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</si>
  <si>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</si>
  <si>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</si>
  <si>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CENTRAL &amp; SOUTH AMERICA SERVICE (WCSA) via NGB</t>
  </si>
  <si>
    <t>ACAJUTLA/ SAN LORENZO/ CORINTO/ CALDERA via MANZANILLO,MX by FEEDER</t>
  </si>
  <si>
    <t>BACK TO MENU</t>
  </si>
  <si>
    <t>IQUIQUE via CALLAO (WSA2, WSA3, WSA4)</t>
  </si>
  <si>
    <t>FEEDER (CV2-N)</t>
  </si>
  <si>
    <t>ETD</t>
  </si>
  <si>
    <t>ETA</t>
  </si>
  <si>
    <t>INTENDED</t>
  </si>
  <si>
    <t>T/S NINGBO</t>
  </si>
  <si>
    <t>CAT LAI</t>
  </si>
  <si>
    <t>NINGBO</t>
  </si>
  <si>
    <t xml:space="preserve">CONNECTING VESSEL </t>
  </si>
  <si>
    <t>MANZANILLO, MX</t>
  </si>
  <si>
    <t>LAZARO CARDENAS</t>
  </si>
  <si>
    <t>BUENAVENTURA</t>
  </si>
  <si>
    <t>PUERTO QUETZAL</t>
  </si>
  <si>
    <t>CALLAO</t>
  </si>
  <si>
    <t>GUAYAQUIL</t>
  </si>
  <si>
    <t>SAN ANTONIO</t>
  </si>
  <si>
    <t>-</t>
  </si>
  <si>
    <t xml:space="preserve">ABOVE SAILING SCHEDULE IS SUBJECT TO CHANGE WITH /WITHOUT PRIOR NOTICE </t>
  </si>
  <si>
    <t>Remarks for closing time:</t>
  </si>
  <si>
    <t>14:00 FRI at CAT LAI</t>
  </si>
  <si>
    <t xml:space="preserve">        COSCO SHIPPING LINES (VIETNAM)</t>
  </si>
  <si>
    <t>Colon Container Terminal (transit service via AWE1)</t>
  </si>
  <si>
    <t>T/S QINGDAO</t>
  </si>
  <si>
    <t>TAO</t>
  </si>
  <si>
    <t>Colon Container Terminal</t>
  </si>
  <si>
    <t>WCSA via QINGDAO</t>
  </si>
  <si>
    <t>VALPARAISO via CALLAO (STOP SVC FROM 8-MAY-19)</t>
  </si>
  <si>
    <t>ENSENADA</t>
  </si>
  <si>
    <t>MANZANILLO, MX
(ZLO03)</t>
  </si>
  <si>
    <t>LIRQUEN, CHILE</t>
  </si>
  <si>
    <t>SAN ANTONIO,
CHILE</t>
  </si>
  <si>
    <t>02:00 MON at CAT LAI</t>
  </si>
  <si>
    <t>PANAMA &amp; CARIBBEAN via TAO</t>
  </si>
  <si>
    <t>ALTAMIRA/VERACRUZ/PROGRESO via KINGSTON by FEEDER</t>
  </si>
  <si>
    <t>MANZANILLO, MX (ZLO03)</t>
  </si>
  <si>
    <t>BALBOA
(BBA01)</t>
  </si>
  <si>
    <t>MANZANILLO, PANAMA (MZL01)</t>
  </si>
  <si>
    <t>CARTAGENA
(CTG02)</t>
  </si>
  <si>
    <t>KINGSTON
(KIG01)</t>
  </si>
  <si>
    <t>CAUCEDO
(CAU01)</t>
  </si>
  <si>
    <t>Shipments to Cuba will be transshipped at Cartagena instead of Manzanillo, Panama on CAX1 lines wef 1/Sep/2019.</t>
  </si>
  <si>
    <t>WSA</t>
  </si>
  <si>
    <t>WSA2</t>
  </si>
  <si>
    <t>WSA4</t>
  </si>
  <si>
    <t>CAX1 E</t>
  </si>
  <si>
    <t>SOUTH AMERICA SERVICE (ECSA) via SGP</t>
  </si>
  <si>
    <t>T/S SINGAPORE</t>
  </si>
  <si>
    <t>SIN</t>
  </si>
  <si>
    <t>RIO DE JANEIRO</t>
  </si>
  <si>
    <t>ITAGUAI</t>
  </si>
  <si>
    <t>SANTOS</t>
  </si>
  <si>
    <t>PARANAGUA</t>
  </si>
  <si>
    <t>NAVEGANTES</t>
  </si>
  <si>
    <t>MONTEVIDEO</t>
  </si>
  <si>
    <t>BUENOS AIRES</t>
  </si>
  <si>
    <t>RIO GRANDE</t>
  </si>
  <si>
    <t>IMBITUBA</t>
  </si>
  <si>
    <t>ITAJAI</t>
  </si>
  <si>
    <t>ITAPOA</t>
  </si>
  <si>
    <t xml:space="preserve">08:00 AM SAT in CAT LAI (SUN Feeder) </t>
  </si>
  <si>
    <t>07:00 AM SUN in CAT LAI</t>
  </si>
  <si>
    <t>As per updated info,  extra loader M/V "XIN WU HAN" 098W/E (ESA2 RSS 098 W) ETD SIN 14 SEP will not call Buenos Aires this time, other ports remain unchanges.</t>
  </si>
  <si>
    <t>(JOHANNESBURG &amp; PRETORIA via DURBAN by RAIL)</t>
  </si>
  <si>
    <t>DURBAN</t>
  </si>
  <si>
    <t>CAPE TOWN</t>
  </si>
  <si>
    <t>POINTE NOIRE</t>
  </si>
  <si>
    <t>CONNECTING VESSEL</t>
  </si>
  <si>
    <t>APAPA</t>
  </si>
  <si>
    <t>TINCAN</t>
  </si>
  <si>
    <t>TEMA (MPS New Terminal 3)</t>
  </si>
  <si>
    <t>LOME</t>
  </si>
  <si>
    <t>ABIDJAN</t>
  </si>
  <si>
    <t>COTONOU</t>
  </si>
  <si>
    <t>ONNE</t>
  </si>
  <si>
    <t>MOMBASA</t>
  </si>
  <si>
    <t>ESA</t>
  </si>
  <si>
    <t>ESA2</t>
  </si>
  <si>
    <t>ZAX3</t>
  </si>
  <si>
    <t xml:space="preserve">ZAX2 </t>
  </si>
  <si>
    <t>WAX3</t>
  </si>
  <si>
    <t>WAX4</t>
  </si>
  <si>
    <t>WAX1</t>
  </si>
  <si>
    <t>AFRICA&amp; SOUTH  EAST AMERICA SERVICE</t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</si>
  <si>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</si>
  <si>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</si>
  <si>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t>COLON CONTAINER TERMINAL via QINGDAO</t>
  </si>
  <si>
    <t>PORT OF SPAIN 
(via CAUCEDO)</t>
  </si>
  <si>
    <r>
      <rPr>
        <b/>
        <sz val="14"/>
        <color indexed="10"/>
        <rFont val="Arial"/>
        <family val="2"/>
      </rPr>
      <t xml:space="preserve">VALPARAISO via CALLAO </t>
    </r>
    <r>
      <rPr>
        <b/>
        <sz val="14"/>
        <color indexed="12"/>
        <rFont val="Arial"/>
        <family val="2"/>
      </rPr>
      <t>(</t>
    </r>
    <r>
      <rPr>
        <b/>
        <sz val="14"/>
        <color indexed="10"/>
        <rFont val="Arial"/>
        <family val="2"/>
      </rPr>
      <t>STOP SVC FROM 8-MAY-19</t>
    </r>
    <r>
      <rPr>
        <b/>
        <sz val="14"/>
        <color indexed="12"/>
        <rFont val="Arial"/>
        <family val="2"/>
      </rPr>
      <t>) / BUNAVENTURA</t>
    </r>
  </si>
  <si>
    <t>WEST AFRICA via PKL (APAPA, TINCAN, TEMA)</t>
  </si>
  <si>
    <t>WSA3-E</t>
  </si>
  <si>
    <t>EAX1-W</t>
  </si>
  <si>
    <t>Dar-es-salaam</t>
  </si>
  <si>
    <t>SOUTH AFRICA + SOUTH WEST AFRICA + WEST AFRICA SERVICE via SGP</t>
  </si>
  <si>
    <r>
      <t>LUANDA(Sogester)
(</t>
    </r>
    <r>
      <rPr>
        <b/>
        <sz val="11"/>
        <color rgb="FFFF0000"/>
        <rFont val="Arial"/>
        <family val="2"/>
      </rPr>
      <t>LDA01</t>
    </r>
    <r>
      <rPr>
        <b/>
        <sz val="11"/>
        <rFont val="Arial"/>
        <family val="2"/>
      </rPr>
      <t>)</t>
    </r>
  </si>
  <si>
    <t>AWE1-E</t>
  </si>
  <si>
    <t>EAX2-W</t>
  </si>
  <si>
    <t>MANZANILLO, MX via SHA (WSA Service)</t>
  </si>
  <si>
    <t>SHANGHAI</t>
  </si>
  <si>
    <t>MANZANILLO, MX (ZLO04)</t>
  </si>
  <si>
    <t>WSA-E</t>
  </si>
  <si>
    <t>22:00 FRI in TCHP // 04:00 AM FRI in CAT LAI // 22:00 PM THU at TRANSIMEX, TANAMEXCO (don’t accept ICD PHUOCLONG /BINHDUONG)</t>
  </si>
  <si>
    <t>FEEDER
(VSX - VTS - IHX)</t>
  </si>
  <si>
    <t>BALBOA</t>
  </si>
  <si>
    <t>FEEDER
(QVS - VTS - IHX)</t>
  </si>
  <si>
    <t>FEEDER (CV2 E)</t>
  </si>
  <si>
    <t xml:space="preserve"> </t>
  </si>
  <si>
    <t>FEEDER
(VTS - IHX - VSX)</t>
  </si>
  <si>
    <t>FEEDER (CV2-E)</t>
  </si>
  <si>
    <t>ZHONG HANG SHENG</t>
  </si>
  <si>
    <t>AS PAMELA</t>
  </si>
  <si>
    <t>CSCL LIMA</t>
  </si>
  <si>
    <t>CAPE FAWLEY</t>
  </si>
  <si>
    <t>SINAR SUNDA</t>
  </si>
  <si>
    <t>JPO AQUARIUS</t>
  </si>
  <si>
    <t>MAERSK NEW DELHI</t>
  </si>
  <si>
    <t>BLANK</t>
  </si>
  <si>
    <t>WAN XING DA</t>
  </si>
  <si>
    <t>MERATUS JAYAGIRI</t>
  </si>
  <si>
    <t>SAN LORENZO</t>
  </si>
  <si>
    <t>AREOPOLIS</t>
  </si>
  <si>
    <t>027W</t>
  </si>
  <si>
    <t>COLOMBO</t>
  </si>
  <si>
    <t>BSG BONAIRE</t>
  </si>
  <si>
    <t>432W</t>
  </si>
  <si>
    <t>330W</t>
  </si>
  <si>
    <t>331W</t>
  </si>
  <si>
    <t>BEAR MOUNTAIN BRIDGE</t>
  </si>
  <si>
    <t>109W</t>
  </si>
  <si>
    <t>SEASPAN KYOTO</t>
  </si>
  <si>
    <t>005W</t>
  </si>
  <si>
    <t>001W</t>
  </si>
  <si>
    <t>EVER LEGACY</t>
  </si>
  <si>
    <t>0639-061E</t>
  </si>
  <si>
    <t>ERVING</t>
  </si>
  <si>
    <t>1123E</t>
  </si>
  <si>
    <t>EVER FAITH</t>
  </si>
  <si>
    <t>061E</t>
  </si>
  <si>
    <t>060E</t>
  </si>
  <si>
    <t>142E</t>
  </si>
  <si>
    <t>OOCL ROTTERDAM</t>
  </si>
  <si>
    <t>056E</t>
  </si>
  <si>
    <t>103S</t>
  </si>
  <si>
    <t>163S</t>
  </si>
  <si>
    <t>238S</t>
  </si>
  <si>
    <t>146S</t>
  </si>
  <si>
    <t>104S</t>
  </si>
  <si>
    <t>164S</t>
  </si>
  <si>
    <t>239S</t>
  </si>
  <si>
    <t>147S</t>
  </si>
  <si>
    <t>023N</t>
  </si>
  <si>
    <t>056N</t>
  </si>
  <si>
    <t>163N</t>
  </si>
  <si>
    <t>154N</t>
  </si>
  <si>
    <t>024N</t>
  </si>
  <si>
    <t>153E</t>
  </si>
  <si>
    <t>023E</t>
  </si>
  <si>
    <t>163E</t>
  </si>
  <si>
    <t>0640-060E</t>
  </si>
  <si>
    <t>EVER LADEN</t>
  </si>
  <si>
    <t>SEASPAN OCEANIA</t>
  </si>
  <si>
    <t>035E</t>
  </si>
  <si>
    <t>0642-062E</t>
  </si>
  <si>
    <t>0643-060E</t>
  </si>
  <si>
    <t>EVER LOYAL</t>
  </si>
  <si>
    <t>EVER LAMBENT</t>
  </si>
  <si>
    <t>2E
0642-062E</t>
  </si>
  <si>
    <t>WAN HAI A01</t>
  </si>
  <si>
    <t>E003</t>
  </si>
  <si>
    <t>KOTA PUSAKA</t>
  </si>
  <si>
    <t>027E</t>
  </si>
  <si>
    <t>WAN HAI 722</t>
  </si>
  <si>
    <t>E012</t>
  </si>
  <si>
    <t>WAN HAI A02</t>
  </si>
  <si>
    <t>003E</t>
  </si>
  <si>
    <t xml:space="preserve">	
KOTA CARUM</t>
  </si>
  <si>
    <t>074E</t>
  </si>
  <si>
    <t>0MHFFE1</t>
  </si>
  <si>
    <t>0MHFLE1MA</t>
  </si>
  <si>
    <t>CMA CGM INTEGRITY</t>
  </si>
  <si>
    <t>CMA CGM DIGNITY</t>
  </si>
  <si>
    <t>CMA CGM NEVADA</t>
  </si>
  <si>
    <t>EDISON</t>
  </si>
  <si>
    <t>1124E</t>
  </si>
  <si>
    <t>1125E</t>
  </si>
  <si>
    <t>1126E</t>
  </si>
  <si>
    <t>EVER FAVOR</t>
  </si>
  <si>
    <t>EVER FULL</t>
  </si>
  <si>
    <t>EVER FORWARD</t>
  </si>
  <si>
    <t>158E</t>
  </si>
  <si>
    <t>222E</t>
  </si>
  <si>
    <t>076E</t>
  </si>
  <si>
    <t>CSCL ASIA</t>
  </si>
  <si>
    <t>XIN QING DAO</t>
  </si>
  <si>
    <t xml:space="preserve">	
COSCO PRINCE RUPERT</t>
  </si>
  <si>
    <t>0PPGBE1MA</t>
  </si>
  <si>
    <t>0PPGDE1MA</t>
  </si>
  <si>
    <t>0PPGFE1MA</t>
  </si>
  <si>
    <t>044E</t>
  </si>
  <si>
    <t>CMA CGM AQUILA</t>
  </si>
  <si>
    <t>CMA CGM VELA</t>
  </si>
  <si>
    <t>CMA CGM LIBRA</t>
  </si>
  <si>
    <t>CSCL ZEEBRUGGE</t>
  </si>
  <si>
    <t>1550-066W</t>
  </si>
  <si>
    <t>EVER LEADER</t>
  </si>
  <si>
    <t xml:space="preserve">	
YM TRUST</t>
  </si>
  <si>
    <t>088W</t>
  </si>
  <si>
    <t>0AAMRW1MA</t>
  </si>
  <si>
    <t>CMA CGM RODOLPHE</t>
  </si>
  <si>
    <t xml:space="preserve">	
COSCO SHIPPING RHINE</t>
  </si>
  <si>
    <t>031W</t>
  </si>
  <si>
    <t>XIN NAN TONG</t>
  </si>
  <si>
    <t>456W</t>
  </si>
  <si>
    <t>XIN CHI WAN</t>
  </si>
  <si>
    <t>068W</t>
  </si>
  <si>
    <t>LADY JANE</t>
  </si>
  <si>
    <t>020W</t>
  </si>
  <si>
    <t>0229-058W</t>
  </si>
  <si>
    <t>EVER LINKING</t>
  </si>
  <si>
    <t>COSCO FUZHOU</t>
  </si>
  <si>
    <t>127W</t>
  </si>
  <si>
    <t>SPIL CAYA</t>
  </si>
  <si>
    <t>332W</t>
  </si>
  <si>
    <t>334W</t>
  </si>
  <si>
    <t>LAKONIA</t>
  </si>
  <si>
    <t>055W</t>
  </si>
  <si>
    <t>MALIAKOS</t>
  </si>
  <si>
    <t>KOTA LIMA</t>
  </si>
  <si>
    <t>012W</t>
  </si>
  <si>
    <t>KOTA LEKAS</t>
  </si>
  <si>
    <t>COSCO SURABAYA</t>
  </si>
  <si>
    <t>111W</t>
  </si>
  <si>
    <t>DOLPHIN II</t>
  </si>
  <si>
    <t>015W</t>
  </si>
  <si>
    <t>EVER DEVOTE</t>
  </si>
  <si>
    <t>168W</t>
  </si>
  <si>
    <t>100W</t>
  </si>
  <si>
    <t>ZIM PACIFIC</t>
  </si>
  <si>
    <t>ZIM BALTIMORE</t>
  </si>
  <si>
    <t>NAVIOS MAGNOLIA</t>
  </si>
  <si>
    <t>114W</t>
  </si>
  <si>
    <t>SEADREAM</t>
  </si>
  <si>
    <t>ANDROUSA</t>
  </si>
  <si>
    <t>351W</t>
  </si>
  <si>
    <t xml:space="preserve">	
COSCO YINGKOU</t>
  </si>
  <si>
    <t>156W</t>
  </si>
  <si>
    <t>RENA P</t>
  </si>
  <si>
    <t>EXPRESS BLACK SEA</t>
  </si>
  <si>
    <t>042W</t>
  </si>
  <si>
    <t>MAERSK SHEERNESS</t>
  </si>
  <si>
    <t>NORTHERN JUVENILE</t>
  </si>
  <si>
    <t>1MA
04FFPW1MA</t>
  </si>
  <si>
    <t xml:space="preserve">	
APL SANTIAGO</t>
  </si>
  <si>
    <t>APL COLUMBUS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</si>
</sst>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/mm"/>
    <numFmt numFmtId="165" formatCode="&quot;Lilium V.&quot;#&quot;S&quot;"/>
    <numFmt numFmtId="166" formatCode="[$-409]d\-mmm;@"/>
    <numFmt numFmtId="167" formatCode="[$€-C07]\ #,##0"/>
    <numFmt numFmtId="168" formatCode="[$-409]d/mmm;@"/>
  </numFmts>
  <fonts count="91">
    <font>
      <sz val="12"/>
      <name val=".VnTime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8"/>
      <name val=".VnTime"/>
      <family val="2"/>
    </font>
    <font>
      <sz val="11"/>
      <name val="바탕체"/>
      <family val="1"/>
      <charset val="129"/>
    </font>
    <font>
      <sz val="12"/>
      <name val="宋体"/>
      <charset val="134"/>
    </font>
    <font>
      <sz val="11"/>
      <color indexed="10"/>
      <name val="Arial"/>
      <family val="2"/>
    </font>
    <font>
      <sz val="12"/>
      <name val=".VnTime"/>
      <family val="2"/>
    </font>
    <font>
      <sz val="12"/>
      <name val="Times New Roman"/>
      <family val="1"/>
    </font>
    <font>
      <sz val="10"/>
      <color indexed="17"/>
      <name val="Arial"/>
      <family val="2"/>
    </font>
    <font>
      <b/>
      <sz val="14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b/>
      <sz val="11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u/>
      <sz val="14"/>
      <color indexed="8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u/>
      <sz val="14"/>
      <color indexed="12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i/>
      <u/>
      <sz val="14"/>
      <color indexed="8"/>
      <name val="Arial"/>
      <family val="2"/>
    </font>
    <font>
      <b/>
      <sz val="26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17"/>
      <name val="Arial"/>
      <family val="2"/>
    </font>
    <font>
      <b/>
      <sz val="11"/>
      <color rgb="FFFF0000"/>
      <name val="Arial"/>
      <family val="2"/>
    </font>
    <font>
      <b/>
      <sz val="11"/>
      <color indexed="16"/>
      <name val="Arial"/>
      <family val="2"/>
    </font>
    <font>
      <sz val="11"/>
      <color indexed="16"/>
      <name val="Arial"/>
      <family val="2"/>
    </font>
    <font>
      <b/>
      <sz val="11"/>
      <color rgb="FF0070C0"/>
      <name val="Arial"/>
      <family val="2"/>
    </font>
    <font>
      <b/>
      <sz val="11"/>
      <color indexed="14"/>
      <name val="Arial"/>
      <family val="2"/>
    </font>
    <font>
      <sz val="11"/>
      <color indexed="14"/>
      <name val="Arial"/>
      <family val="2"/>
    </font>
    <font>
      <b/>
      <sz val="11"/>
      <color indexed="62"/>
      <name val="Arial"/>
      <family val="2"/>
    </font>
    <font>
      <b/>
      <i/>
      <sz val="11"/>
      <color theme="9" tint="-0.499984740745262"/>
      <name val="Arial"/>
      <family val="2"/>
    </font>
    <font>
      <b/>
      <u/>
      <sz val="11"/>
      <color indexed="8"/>
      <name val="Arial"/>
      <family val="2"/>
    </font>
    <font>
      <i/>
      <sz val="11"/>
      <color indexed="10"/>
      <name val="Arial"/>
      <family val="2"/>
    </font>
    <font>
      <i/>
      <sz val="11"/>
      <color indexed="12"/>
      <name val="Arial"/>
      <family val="2"/>
    </font>
    <font>
      <b/>
      <sz val="11"/>
      <color indexed="40"/>
      <name val="Arial"/>
      <family val="2"/>
    </font>
    <font>
      <b/>
      <u/>
      <sz val="11"/>
      <color indexed="12"/>
      <name val="Arial"/>
      <family val="2"/>
    </font>
    <font>
      <i/>
      <sz val="11"/>
      <color indexed="16"/>
      <name val="Arial"/>
      <family val="2"/>
    </font>
    <font>
      <b/>
      <sz val="11"/>
      <color rgb="FF0000FF"/>
      <name val="Arial"/>
      <family val="2"/>
    </font>
    <font>
      <b/>
      <sz val="11"/>
      <color rgb="FF00B050"/>
      <name val="Arial"/>
      <family val="2"/>
    </font>
    <font>
      <b/>
      <sz val="11"/>
      <color rgb="FF008000"/>
      <name val="Arial"/>
      <family val="2"/>
    </font>
    <font>
      <b/>
      <sz val="11"/>
      <color rgb="FF006600"/>
      <name val="Arial"/>
      <family val="2"/>
    </font>
    <font>
      <sz val="11"/>
      <color theme="1"/>
      <name val="Arial"/>
      <family val="2"/>
    </font>
    <font>
      <i/>
      <sz val="11"/>
      <color indexed="60"/>
      <name val="Arial"/>
      <family val="2"/>
    </font>
    <font>
      <i/>
      <u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i/>
      <sz val="11"/>
      <color rgb="FFFF0000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FF0066"/>
      <name val="Arial"/>
      <family val="2"/>
    </font>
    <font>
      <b/>
      <u/>
      <sz val="14"/>
      <color rgb="FF0000FF"/>
      <name val="Arial"/>
      <family val="2"/>
    </font>
    <font>
      <b/>
      <u/>
      <sz val="11"/>
      <color rgb="FF00B050"/>
      <name val="Arial"/>
      <family val="2"/>
    </font>
    <font>
      <b/>
      <sz val="14"/>
      <color rgb="FFFF0000"/>
      <name val="Arial"/>
      <family val="2"/>
    </font>
    <font>
      <sz val="11"/>
      <color rgb="FF00B050"/>
      <name val="Arial"/>
      <family val="2"/>
    </font>
    <font>
      <b/>
      <sz val="11"/>
      <color rgb="FFCC0066"/>
      <name val="Arial"/>
      <family val="2"/>
    </font>
    <font>
      <b/>
      <sz val="11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auto="1"/>
        <bgColor indexed="64"/>
      </patternFill>
    </fill>
    <fill>
      <patternFill patternType="lightUp"/>
    </fill>
    <fill>
      <patternFill patternType="solid">
        <fgColor theme="0"/>
        <bgColor theme="0"/>
      </patternFill>
    </fill>
    <fill>
      <patternFill patternType="lightDown">
        <fgColor auto="1"/>
      </patternFill>
    </fill>
    <fill>
      <patternFill patternType="solid">
        <fgColor rgb="FFFF0000"/>
        <bgColor indexed="9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FF0000"/>
      </left>
      <right/>
      <top/>
      <bottom/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38"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2" fillId="0" borderId="0"/>
    <xf numFmtId="167" fontId="22" fillId="0" borderId="0"/>
    <xf numFmtId="167" fontId="2" fillId="0" borderId="0"/>
    <xf numFmtId="167" fontId="23" fillId="0" borderId="0"/>
    <xf numFmtId="0" fontId="12" fillId="0" borderId="0"/>
    <xf numFmtId="0" fontId="16" fillId="0" borderId="0"/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168" fontId="20" fillId="0" borderId="0"/>
    <xf numFmtId="0" fontId="3" fillId="0" borderId="0"/>
    <xf numFmtId="0" fontId="13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22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1" applyNumberFormat="0" applyAlignment="0" applyProtection="0">
      <alignment vertical="center"/>
    </xf>
    <xf numFmtId="0" fontId="37" fillId="2" borderId="1" applyNumberFormat="0" applyAlignment="0" applyProtection="0">
      <alignment vertical="center"/>
    </xf>
    <xf numFmtId="0" fontId="38" fillId="10" borderId="6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8">
    <xf numFmtId="0" fontId="0" fillId="0" borderId="0" xfId="0"/>
    <xf numFmtId="0" fontId="44" fillId="24" borderId="0" xfId="135" applyFont="1" applyFill="1" applyAlignment="1">
      <alignment vertical="center"/>
    </xf>
    <xf numFmtId="0" fontId="8" fillId="0" borderId="0" xfId="23" applyFont="1"/>
    <xf numFmtId="16" fontId="9" fillId="0" borderId="0" xfId="28" applyNumberFormat="1" applyFont="1" applyAlignment="1">
      <alignment horizontal="center" vertical="center"/>
    </xf>
    <xf numFmtId="0" fontId="9" fillId="0" borderId="0" xfId="26" applyFont="1" applyAlignment="1">
      <alignment horizontal="left" vertical="center"/>
    </xf>
    <xf numFmtId="0" fontId="7" fillId="0" borderId="0" xfId="0" applyFont="1"/>
    <xf numFmtId="0" fontId="7" fillId="0" borderId="0" xfId="26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8" applyFont="1" applyAlignment="1">
      <alignment vertical="center"/>
    </xf>
    <xf numFmtId="16" fontId="9" fillId="0" borderId="0" xfId="28" quotePrefix="1" applyNumberFormat="1" applyFont="1" applyAlignment="1">
      <alignment horizontal="center" vertical="center"/>
    </xf>
    <xf numFmtId="0" fontId="6" fillId="0" borderId="0" xfId="25" applyFont="1" applyAlignment="1">
      <alignment horizontal="center"/>
    </xf>
    <xf numFmtId="0" fontId="10" fillId="0" borderId="0" xfId="25" applyFont="1"/>
    <xf numFmtId="166" fontId="6" fillId="0" borderId="0" xfId="24" applyNumberFormat="1" applyFont="1" applyAlignment="1">
      <alignment horizontal="center"/>
    </xf>
    <xf numFmtId="0" fontId="6" fillId="0" borderId="0" xfId="24" applyFont="1" applyAlignment="1">
      <alignment horizontal="center"/>
    </xf>
    <xf numFmtId="0" fontId="8" fillId="0" borderId="0" xfId="23" applyFont="1" applyAlignment="1">
      <alignment horizontal="center"/>
    </xf>
    <xf numFmtId="0" fontId="8" fillId="0" borderId="0" xfId="23" applyFont="1" applyAlignment="1">
      <alignment horizontal="right"/>
    </xf>
    <xf numFmtId="0" fontId="49" fillId="0" borderId="0" xfId="23" applyFont="1"/>
    <xf numFmtId="0" fontId="6" fillId="0" borderId="0" xfId="23" applyFont="1" applyAlignment="1">
      <alignment horizontal="center"/>
    </xf>
    <xf numFmtId="0" fontId="50" fillId="0" borderId="0" xfId="20" applyFont="1" applyFill="1" applyAlignment="1" applyProtection="1"/>
    <xf numFmtId="0" fontId="49" fillId="0" borderId="0" xfId="0" applyFont="1"/>
    <xf numFmtId="0" fontId="8" fillId="0" borderId="0" xfId="0" applyFont="1"/>
    <xf numFmtId="0" fontId="6" fillId="0" borderId="0" xfId="23" applyFont="1" applyAlignment="1">
      <alignment horizontal="left"/>
    </xf>
    <xf numFmtId="0" fontId="51" fillId="0" borderId="0" xfId="20" quotePrefix="1" applyFont="1" applyFill="1" applyAlignment="1" applyProtection="1"/>
    <xf numFmtId="0" fontId="48" fillId="0" borderId="0" xfId="28" applyFont="1" applyAlignment="1">
      <alignment horizontal="right" vertical="center"/>
    </xf>
    <xf numFmtId="0" fontId="9" fillId="0" borderId="0" xfId="26" applyFont="1" applyAlignment="1">
      <alignment vertical="center"/>
    </xf>
    <xf numFmtId="0" fontId="48" fillId="0" borderId="0" xfId="26" applyFont="1" applyAlignment="1">
      <alignment vertical="center"/>
    </xf>
    <xf numFmtId="0" fontId="52" fillId="0" borderId="0" xfId="26" applyFont="1" applyAlignment="1">
      <alignment vertical="center"/>
    </xf>
    <xf numFmtId="0" fontId="9" fillId="0" borderId="0" xfId="26" applyFont="1" applyAlignment="1">
      <alignment horizontal="right" vertical="center"/>
    </xf>
    <xf numFmtId="1" fontId="8" fillId="0" borderId="0" xfId="28" applyNumberFormat="1" applyFont="1" applyAlignment="1">
      <alignment horizontal="left" vertical="center"/>
    </xf>
    <xf numFmtId="0" fontId="9" fillId="0" borderId="0" xfId="28" applyFont="1" applyAlignment="1">
      <alignment vertical="center"/>
    </xf>
    <xf numFmtId="0" fontId="6" fillId="0" borderId="0" xfId="26" applyFont="1" applyAlignment="1">
      <alignment vertical="center"/>
    </xf>
    <xf numFmtId="0" fontId="8" fillId="0" borderId="0" xfId="28" applyFont="1" applyAlignment="1">
      <alignment vertical="center"/>
    </xf>
    <xf numFmtId="16" fontId="53" fillId="0" borderId="0" xfId="23" applyNumberFormat="1" applyFont="1" applyAlignment="1">
      <alignment horizontal="center"/>
    </xf>
    <xf numFmtId="0" fontId="7" fillId="0" borderId="0" xfId="28" applyFont="1" applyAlignment="1">
      <alignment horizontal="left" vertical="center"/>
    </xf>
    <xf numFmtId="0" fontId="9" fillId="0" borderId="0" xfId="23" applyFont="1"/>
    <xf numFmtId="0" fontId="8" fillId="0" borderId="0" xfId="25" applyFont="1"/>
    <xf numFmtId="0" fontId="18" fillId="0" borderId="0" xfId="25" applyFont="1" applyAlignment="1">
      <alignment horizontal="center"/>
    </xf>
    <xf numFmtId="0" fontId="10" fillId="0" borderId="0" xfId="24" applyFont="1" applyAlignment="1">
      <alignment horizontal="centerContinuous"/>
    </xf>
    <xf numFmtId="0" fontId="10" fillId="0" borderId="0" xfId="24" applyFont="1"/>
    <xf numFmtId="0" fontId="8" fillId="0" borderId="0" xfId="0" applyFont="1" applyAlignment="1">
      <alignment horizontal="right"/>
    </xf>
    <xf numFmtId="1" fontId="54" fillId="0" borderId="0" xfId="28" applyNumberFormat="1" applyFont="1" applyAlignment="1">
      <alignment horizontal="left" vertical="center"/>
    </xf>
    <xf numFmtId="0" fontId="49" fillId="0" borderId="0" xfId="28" applyFont="1" applyAlignment="1">
      <alignment vertical="center"/>
    </xf>
    <xf numFmtId="0" fontId="9" fillId="0" borderId="0" xfId="28" applyFont="1" applyAlignment="1">
      <alignment horizontal="right" vertical="center"/>
    </xf>
    <xf numFmtId="0" fontId="9" fillId="0" borderId="0" xfId="23" applyFont="1" applyAlignment="1">
      <alignment horizontal="left"/>
    </xf>
    <xf numFmtId="0" fontId="6" fillId="0" borderId="0" xfId="24" applyFont="1" applyAlignment="1">
      <alignment horizontal="centerContinuous"/>
    </xf>
    <xf numFmtId="0" fontId="8" fillId="0" borderId="0" xfId="23" applyFont="1" applyAlignment="1">
      <alignment horizontal="left"/>
    </xf>
    <xf numFmtId="0" fontId="8" fillId="0" borderId="0" xfId="0" applyFont="1" applyAlignment="1">
      <alignment horizontal="left"/>
    </xf>
    <xf numFmtId="0" fontId="48" fillId="0" borderId="0" xfId="136" applyFont="1" applyAlignment="1">
      <alignment horizontal="left" vertical="center"/>
    </xf>
    <xf numFmtId="0" fontId="6" fillId="0" borderId="0" xfId="135" applyFont="1" applyAlignment="1">
      <alignment horizontal="left" vertical="center"/>
    </xf>
    <xf numFmtId="0" fontId="7" fillId="0" borderId="0" xfId="134" applyFont="1" applyAlignment="1">
      <alignment horizontal="left" vertical="center"/>
    </xf>
    <xf numFmtId="0" fontId="7" fillId="0" borderId="0" xfId="23" applyFont="1" applyAlignment="1">
      <alignment horizontal="left" vertical="center"/>
    </xf>
    <xf numFmtId="0" fontId="5" fillId="0" borderId="0" xfId="27" applyFont="1"/>
    <xf numFmtId="0" fontId="5" fillId="0" borderId="0" xfId="27" applyFont="1" applyAlignment="1">
      <alignment horizontal="left"/>
    </xf>
    <xf numFmtId="0" fontId="5" fillId="26" borderId="0" xfId="27" applyFont="1" applyFill="1"/>
    <xf numFmtId="0" fontId="57" fillId="0" borderId="0" xfId="27" applyFont="1"/>
    <xf numFmtId="164" fontId="59" fillId="0" borderId="0" xfId="20" applyNumberFormat="1" applyFont="1" applyFill="1" applyAlignment="1" applyProtection="1"/>
    <xf numFmtId="0" fontId="57" fillId="0" borderId="0" xfId="27" applyFont="1" applyAlignment="1">
      <alignment horizontal="left"/>
    </xf>
    <xf numFmtId="0" fontId="42" fillId="0" borderId="0" xfId="27" applyFont="1" applyAlignment="1">
      <alignment horizontal="left"/>
    </xf>
    <xf numFmtId="15" fontId="56" fillId="0" borderId="0" xfId="23" quotePrefix="1" applyNumberFormat="1" applyFont="1" applyAlignment="1">
      <alignment horizontal="center"/>
    </xf>
    <xf numFmtId="0" fontId="56" fillId="0" borderId="0" xfId="23" applyFont="1" applyAlignment="1">
      <alignment horizontal="right"/>
    </xf>
    <xf numFmtId="0" fontId="5" fillId="0" borderId="0" xfId="0" applyFont="1"/>
    <xf numFmtId="0" fontId="62" fillId="0" borderId="0" xfId="27" applyFont="1"/>
    <xf numFmtId="0" fontId="65" fillId="0" borderId="0" xfId="27" applyFont="1"/>
    <xf numFmtId="0" fontId="44" fillId="0" borderId="0" xfId="0" applyFont="1" applyAlignment="1">
      <alignment vertical="center"/>
    </xf>
    <xf numFmtId="166" fontId="44" fillId="26" borderId="0" xfId="0" applyNumberFormat="1" applyFont="1" applyFill="1" applyAlignment="1">
      <alignment vertical="center"/>
    </xf>
    <xf numFmtId="0" fontId="63" fillId="26" borderId="0" xfId="0" applyFont="1" applyFill="1" applyAlignment="1">
      <alignment horizontal="left"/>
    </xf>
    <xf numFmtId="0" fontId="67" fillId="25" borderId="0" xfId="28" applyFont="1" applyFill="1" applyAlignment="1">
      <alignment horizontal="right" vertical="center"/>
    </xf>
    <xf numFmtId="0" fontId="68" fillId="24" borderId="0" xfId="26" applyFont="1" applyFill="1" applyAlignment="1">
      <alignment vertical="center"/>
    </xf>
    <xf numFmtId="0" fontId="5" fillId="25" borderId="0" xfId="24" applyFont="1" applyFill="1" applyAlignment="1">
      <alignment horizontal="left"/>
    </xf>
    <xf numFmtId="0" fontId="5" fillId="25" borderId="0" xfId="24" applyFont="1" applyFill="1"/>
    <xf numFmtId="0" fontId="5" fillId="25" borderId="0" xfId="23" applyFont="1" applyFill="1"/>
    <xf numFmtId="0" fontId="43" fillId="24" borderId="0" xfId="26" applyFont="1" applyFill="1" applyAlignment="1">
      <alignment vertical="center"/>
    </xf>
    <xf numFmtId="0" fontId="58" fillId="24" borderId="0" xfId="26" applyFont="1" applyFill="1" applyAlignment="1">
      <alignment vertical="center"/>
    </xf>
    <xf numFmtId="0" fontId="69" fillId="24" borderId="0" xfId="23" applyFont="1" applyFill="1" applyAlignment="1">
      <alignment horizontal="right" vertical="center"/>
    </xf>
    <xf numFmtId="0" fontId="46" fillId="24" borderId="0" xfId="26" applyFont="1" applyFill="1" applyAlignment="1">
      <alignment vertical="center"/>
    </xf>
    <xf numFmtId="0" fontId="56" fillId="24" borderId="0" xfId="26" applyFont="1" applyFill="1" applyAlignment="1">
      <alignment vertical="center"/>
    </xf>
    <xf numFmtId="0" fontId="70" fillId="24" borderId="0" xfId="23" applyFont="1" applyFill="1" applyAlignment="1">
      <alignment horizontal="right" vertical="center"/>
    </xf>
    <xf numFmtId="0" fontId="71" fillId="24" borderId="0" xfId="26" applyFont="1" applyFill="1" applyAlignment="1">
      <alignment vertical="center"/>
    </xf>
    <xf numFmtId="165" fontId="71" fillId="25" borderId="0" xfId="24" applyNumberFormat="1" applyFont="1" applyFill="1" applyAlignment="1">
      <alignment horizontal="left"/>
    </xf>
    <xf numFmtId="0" fontId="14" fillId="25" borderId="0" xfId="23" applyFont="1" applyFill="1" applyAlignment="1">
      <alignment vertical="center"/>
    </xf>
    <xf numFmtId="0" fontId="58" fillId="25" borderId="0" xfId="0" applyFont="1" applyFill="1" applyAlignment="1">
      <alignment horizontal="center"/>
    </xf>
    <xf numFmtId="0" fontId="56" fillId="25" borderId="0" xfId="0" applyFont="1" applyFill="1" applyAlignment="1">
      <alignment horizontal="center"/>
    </xf>
    <xf numFmtId="0" fontId="68" fillId="25" borderId="0" xfId="28" applyFont="1" applyFill="1" applyAlignment="1">
      <alignment horizontal="left" vertical="center"/>
    </xf>
    <xf numFmtId="0" fontId="73" fillId="24" borderId="0" xfId="23" applyFont="1" applyFill="1" applyAlignment="1">
      <alignment horizontal="right" vertical="center"/>
    </xf>
    <xf numFmtId="0" fontId="61" fillId="25" borderId="0" xfId="23" applyFont="1" applyFill="1" applyAlignment="1">
      <alignment horizontal="center"/>
    </xf>
    <xf numFmtId="0" fontId="5" fillId="0" borderId="0" xfId="27" applyFont="1" applyAlignment="1">
      <alignment horizontal="center"/>
    </xf>
    <xf numFmtId="0" fontId="56" fillId="0" borderId="0" xfId="27" applyFont="1"/>
    <xf numFmtId="0" fontId="56" fillId="0" borderId="0" xfId="27" applyFont="1" applyAlignment="1">
      <alignment horizontal="left"/>
    </xf>
    <xf numFmtId="0" fontId="57" fillId="0" borderId="0" xfId="27" applyFont="1" applyAlignment="1">
      <alignment horizontal="center"/>
    </xf>
    <xf numFmtId="15" fontId="56" fillId="0" borderId="0" xfId="23" applyNumberFormat="1" applyFont="1" applyAlignment="1">
      <alignment horizontal="right"/>
    </xf>
    <xf numFmtId="16" fontId="56" fillId="0" borderId="0" xfId="23" applyNumberFormat="1" applyFont="1" applyAlignment="1">
      <alignment horizontal="right"/>
    </xf>
    <xf numFmtId="16" fontId="44" fillId="26" borderId="0" xfId="0" applyNumberFormat="1" applyFont="1" applyFill="1" applyAlignment="1">
      <alignment horizontal="center" vertical="center"/>
    </xf>
    <xf numFmtId="0" fontId="74" fillId="26" borderId="0" xfId="27" applyFont="1" applyFill="1" applyAlignment="1">
      <alignment horizontal="center" vertical="center"/>
    </xf>
    <xf numFmtId="16" fontId="74" fillId="0" borderId="0" xfId="27" applyNumberFormat="1" applyFont="1" applyAlignment="1">
      <alignment horizontal="center" vertical="center"/>
    </xf>
    <xf numFmtId="16" fontId="74" fillId="26" borderId="0" xfId="0" applyNumberFormat="1" applyFont="1" applyFill="1" applyAlignment="1">
      <alignment horizontal="center" vertical="center"/>
    </xf>
    <xf numFmtId="0" fontId="44" fillId="0" borderId="0" xfId="23" applyFont="1" applyAlignment="1">
      <alignment horizontal="center" vertical="center"/>
    </xf>
    <xf numFmtId="0" fontId="44" fillId="26" borderId="14" xfId="27" applyFont="1" applyFill="1" applyBorder="1" applyAlignment="1">
      <alignment horizontal="center" vertical="center"/>
    </xf>
    <xf numFmtId="0" fontId="44" fillId="0" borderId="14" xfId="27" applyFont="1" applyBorder="1" applyAlignment="1">
      <alignment horizontal="center" vertical="center" wrapText="1"/>
    </xf>
    <xf numFmtId="0" fontId="60" fillId="0" borderId="0" xfId="27" applyFont="1" applyAlignment="1">
      <alignment horizontal="center" vertical="center" wrapText="1"/>
    </xf>
    <xf numFmtId="0" fontId="5" fillId="0" borderId="0" xfId="27" applyFont="1" applyAlignment="1">
      <alignment vertical="center"/>
    </xf>
    <xf numFmtId="0" fontId="60" fillId="0" borderId="0" xfId="27" applyFont="1" applyAlignment="1">
      <alignment vertical="center"/>
    </xf>
    <xf numFmtId="16" fontId="56" fillId="26" borderId="0" xfId="24" applyNumberFormat="1" applyFont="1" applyFill="1" applyAlignment="1">
      <alignment horizontal="center" vertical="center"/>
    </xf>
    <xf numFmtId="166" fontId="56" fillId="24" borderId="0" xfId="0" applyNumberFormat="1" applyFont="1" applyFill="1" applyAlignment="1">
      <alignment horizontal="center" vertical="center"/>
    </xf>
    <xf numFmtId="16" fontId="56" fillId="0" borderId="0" xfId="24" applyNumberFormat="1" applyFont="1" applyAlignment="1">
      <alignment horizontal="center" vertical="center"/>
    </xf>
    <xf numFmtId="0" fontId="75" fillId="0" borderId="0" xfId="0" applyFont="1" applyAlignment="1">
      <alignment horizontal="center"/>
    </xf>
    <xf numFmtId="16" fontId="75" fillId="0" borderId="0" xfId="27" quotePrefix="1" applyNumberFormat="1" applyFont="1" applyAlignment="1">
      <alignment horizontal="center" vertical="center"/>
    </xf>
    <xf numFmtId="0" fontId="5" fillId="24" borderId="0" xfId="28" applyFont="1" applyFill="1" applyAlignment="1">
      <alignment horizontal="left"/>
    </xf>
    <xf numFmtId="0" fontId="5" fillId="24" borderId="0" xfId="28" applyFont="1" applyFill="1"/>
    <xf numFmtId="0" fontId="74" fillId="24" borderId="0" xfId="26" applyFont="1" applyFill="1" applyAlignment="1">
      <alignment vertical="center"/>
    </xf>
    <xf numFmtId="0" fontId="68" fillId="25" borderId="0" xfId="28" applyFont="1" applyFill="1" applyAlignment="1">
      <alignment horizontal="center" vertical="center"/>
    </xf>
    <xf numFmtId="1" fontId="5" fillId="25" borderId="0" xfId="28" applyNumberFormat="1" applyFont="1" applyFill="1" applyAlignment="1">
      <alignment horizontal="center" vertical="center"/>
    </xf>
    <xf numFmtId="16" fontId="42" fillId="25" borderId="0" xfId="28" quotePrefix="1" applyNumberFormat="1" applyFont="1" applyFill="1" applyAlignment="1">
      <alignment horizontal="center" vertical="center"/>
    </xf>
    <xf numFmtId="0" fontId="44" fillId="0" borderId="0" xfId="24" applyFont="1" applyAlignment="1">
      <alignment horizontal="left"/>
    </xf>
    <xf numFmtId="165" fontId="46" fillId="25" borderId="0" xfId="24" applyNumberFormat="1" applyFont="1" applyFill="1" applyAlignment="1">
      <alignment horizontal="left"/>
    </xf>
    <xf numFmtId="0" fontId="78" fillId="25" borderId="0" xfId="23" applyFont="1" applyFill="1" applyAlignment="1">
      <alignment vertical="center"/>
    </xf>
    <xf numFmtId="0" fontId="46" fillId="25" borderId="0" xfId="0" applyFont="1" applyFill="1" applyAlignment="1">
      <alignment horizontal="center"/>
    </xf>
    <xf numFmtId="16" fontId="78" fillId="25" borderId="0" xfId="23" applyNumberFormat="1" applyFont="1" applyFill="1"/>
    <xf numFmtId="0" fontId="78" fillId="0" borderId="0" xfId="27" applyFont="1"/>
    <xf numFmtId="16" fontId="5" fillId="25" borderId="0" xfId="23" applyNumberFormat="1" applyFont="1" applyFill="1"/>
    <xf numFmtId="1" fontId="5" fillId="25" borderId="0" xfId="28" applyNumberFormat="1" applyFont="1" applyFill="1" applyAlignment="1">
      <alignment horizontal="left" vertical="center"/>
    </xf>
    <xf numFmtId="0" fontId="56" fillId="0" borderId="0" xfId="27" applyFont="1" applyAlignment="1">
      <alignment horizontal="center"/>
    </xf>
    <xf numFmtId="16" fontId="57" fillId="0" borderId="0" xfId="27" applyNumberFormat="1" applyFont="1"/>
    <xf numFmtId="0" fontId="56" fillId="0" borderId="0" xfId="27" applyFont="1" applyAlignment="1">
      <alignment horizontal="right" vertical="center"/>
    </xf>
    <xf numFmtId="0" fontId="44" fillId="24" borderId="0" xfId="26" applyFont="1" applyFill="1" applyAlignment="1">
      <alignment vertical="center"/>
    </xf>
    <xf numFmtId="0" fontId="5" fillId="0" borderId="0" xfId="132" applyFont="1"/>
    <xf numFmtId="0" fontId="5" fillId="0" borderId="0" xfId="132" applyFont="1" applyAlignment="1">
      <alignment horizontal="center"/>
    </xf>
    <xf numFmtId="0" fontId="5" fillId="0" borderId="0" xfId="132" applyFont="1" applyAlignment="1">
      <alignment horizontal="left"/>
    </xf>
    <xf numFmtId="0" fontId="5" fillId="26" borderId="0" xfId="132" applyFont="1" applyFill="1"/>
    <xf numFmtId="0" fontId="57" fillId="0" borderId="0" xfId="132" applyFont="1"/>
    <xf numFmtId="0" fontId="57" fillId="0" borderId="0" xfId="132" applyFont="1" applyAlignment="1">
      <alignment horizontal="centerContinuous"/>
    </xf>
    <xf numFmtId="0" fontId="56" fillId="0" borderId="0" xfId="132" applyFont="1" applyAlignment="1">
      <alignment horizontal="left"/>
    </xf>
    <xf numFmtId="0" fontId="56" fillId="0" borderId="0" xfId="132" applyFont="1"/>
    <xf numFmtId="0" fontId="57" fillId="0" borderId="0" xfId="132" applyFont="1" applyAlignment="1">
      <alignment horizontal="center"/>
    </xf>
    <xf numFmtId="2" fontId="56" fillId="0" borderId="0" xfId="132" applyNumberFormat="1" applyFont="1" applyAlignment="1">
      <alignment horizontal="left"/>
    </xf>
    <xf numFmtId="0" fontId="44" fillId="0" borderId="0" xfId="133" applyFont="1" applyAlignment="1">
      <alignment horizontal="left"/>
    </xf>
    <xf numFmtId="2" fontId="57" fillId="0" borderId="0" xfId="132" applyNumberFormat="1" applyFont="1"/>
    <xf numFmtId="0" fontId="56" fillId="0" borderId="0" xfId="132" applyFont="1" applyAlignment="1">
      <alignment horizontal="right" vertical="center"/>
    </xf>
    <xf numFmtId="0" fontId="56" fillId="26" borderId="0" xfId="132" applyFont="1" applyFill="1" applyAlignment="1">
      <alignment horizontal="right" vertical="center"/>
    </xf>
    <xf numFmtId="0" fontId="57" fillId="0" borderId="0" xfId="132" applyFont="1" applyAlignment="1">
      <alignment horizontal="left"/>
    </xf>
    <xf numFmtId="0" fontId="42" fillId="0" borderId="0" xfId="132" applyFont="1" applyAlignment="1">
      <alignment horizontal="left"/>
    </xf>
    <xf numFmtId="15" fontId="56" fillId="26" borderId="0" xfId="134" quotePrefix="1" applyNumberFormat="1" applyFont="1" applyFill="1" applyAlignment="1">
      <alignment horizontal="center"/>
    </xf>
    <xf numFmtId="0" fontId="56" fillId="0" borderId="0" xfId="134" applyFont="1" applyAlignment="1">
      <alignment horizontal="right"/>
    </xf>
    <xf numFmtId="15" fontId="56" fillId="0" borderId="0" xfId="134" quotePrefix="1" applyNumberFormat="1" applyFont="1" applyAlignment="1">
      <alignment horizontal="center"/>
    </xf>
    <xf numFmtId="0" fontId="74" fillId="0" borderId="0" xfId="132" applyFont="1"/>
    <xf numFmtId="0" fontId="5" fillId="28" borderId="0" xfId="133" applyFont="1" applyFill="1"/>
    <xf numFmtId="0" fontId="5" fillId="28" borderId="0" xfId="133" applyFont="1" applyFill="1" applyAlignment="1">
      <alignment horizontal="center"/>
    </xf>
    <xf numFmtId="0" fontId="57" fillId="28" borderId="0" xfId="133" applyFont="1" applyFill="1"/>
    <xf numFmtId="0" fontId="56" fillId="28" borderId="0" xfId="134" applyFont="1" applyFill="1" applyAlignment="1">
      <alignment horizontal="right"/>
    </xf>
    <xf numFmtId="15" fontId="56" fillId="28" borderId="0" xfId="134" quotePrefix="1" applyNumberFormat="1" applyFont="1" applyFill="1" applyAlignment="1">
      <alignment horizontal="center"/>
    </xf>
    <xf numFmtId="0" fontId="5" fillId="28" borderId="0" xfId="133" applyFont="1" applyFill="1" applyAlignment="1">
      <alignment horizontal="left"/>
    </xf>
    <xf numFmtId="2" fontId="56" fillId="32" borderId="0" xfId="133" applyNumberFormat="1" applyFont="1" applyFill="1" applyAlignment="1">
      <alignment horizontal="center"/>
    </xf>
    <xf numFmtId="0" fontId="42" fillId="0" borderId="0" xfId="132" applyFont="1"/>
    <xf numFmtId="0" fontId="75" fillId="0" borderId="0" xfId="27" applyFont="1" applyAlignment="1">
      <alignment horizontal="left" vertical="center"/>
    </xf>
    <xf numFmtId="0" fontId="56" fillId="28" borderId="0" xfId="133" applyFont="1" applyFill="1" applyAlignment="1">
      <alignment horizontal="center"/>
    </xf>
    <xf numFmtId="0" fontId="68" fillId="24" borderId="0" xfId="135" applyFont="1" applyFill="1" applyAlignment="1">
      <alignment vertical="center"/>
    </xf>
    <xf numFmtId="0" fontId="64" fillId="24" borderId="0" xfId="135" applyFont="1" applyFill="1" applyAlignment="1">
      <alignment vertical="center"/>
    </xf>
    <xf numFmtId="0" fontId="44" fillId="26" borderId="0" xfId="136" applyFont="1" applyFill="1" applyAlignment="1">
      <alignment vertical="center"/>
    </xf>
    <xf numFmtId="0" fontId="56" fillId="0" borderId="0" xfId="27" applyFont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79" fillId="25" borderId="0" xfId="133" applyFont="1" applyFill="1" applyAlignment="1">
      <alignment horizontal="right"/>
    </xf>
    <xf numFmtId="164" fontId="5" fillId="25" borderId="0" xfId="133" applyNumberFormat="1" applyFont="1" applyFill="1"/>
    <xf numFmtId="0" fontId="5" fillId="25" borderId="0" xfId="133" applyFont="1" applyFill="1"/>
    <xf numFmtId="0" fontId="5" fillId="25" borderId="0" xfId="134" applyFont="1" applyFill="1"/>
    <xf numFmtId="0" fontId="67" fillId="25" borderId="0" xfId="136" applyFont="1" applyFill="1" applyAlignment="1">
      <alignment horizontal="right" vertical="center"/>
    </xf>
    <xf numFmtId="0" fontId="43" fillId="24" borderId="0" xfId="135" applyFont="1" applyFill="1" applyAlignment="1">
      <alignment vertical="center"/>
    </xf>
    <xf numFmtId="0" fontId="14" fillId="25" borderId="0" xfId="134" applyFont="1" applyFill="1" applyAlignment="1">
      <alignment vertical="center"/>
    </xf>
    <xf numFmtId="0" fontId="71" fillId="24" borderId="0" xfId="135" applyFont="1" applyFill="1" applyAlignment="1">
      <alignment vertical="center"/>
    </xf>
    <xf numFmtId="0" fontId="73" fillId="30" borderId="0" xfId="134" applyFont="1" applyFill="1" applyAlignment="1">
      <alignment horizontal="right" vertical="center"/>
    </xf>
    <xf numFmtId="16" fontId="5" fillId="25" borderId="0" xfId="134" applyNumberFormat="1" applyFont="1" applyFill="1"/>
    <xf numFmtId="0" fontId="68" fillId="25" borderId="0" xfId="136" applyFont="1" applyFill="1" applyAlignment="1">
      <alignment horizontal="left" vertical="center"/>
    </xf>
    <xf numFmtId="0" fontId="73" fillId="24" borderId="0" xfId="134" applyFont="1" applyFill="1" applyAlignment="1">
      <alignment horizontal="right" vertical="center"/>
    </xf>
    <xf numFmtId="0" fontId="61" fillId="25" borderId="0" xfId="134" applyFont="1" applyFill="1" applyAlignment="1">
      <alignment horizontal="center"/>
    </xf>
    <xf numFmtId="0" fontId="42" fillId="25" borderId="0" xfId="135" applyFont="1" applyFill="1" applyAlignment="1">
      <alignment horizontal="right" vertical="center"/>
    </xf>
    <xf numFmtId="0" fontId="42" fillId="25" borderId="0" xfId="135" applyFont="1" applyFill="1" applyAlignment="1">
      <alignment vertical="center"/>
    </xf>
    <xf numFmtId="1" fontId="80" fillId="25" borderId="0" xfId="136" applyNumberFormat="1" applyFont="1" applyFill="1" applyAlignment="1">
      <alignment horizontal="left" vertical="center"/>
    </xf>
    <xf numFmtId="1" fontId="81" fillId="25" borderId="0" xfId="136" applyNumberFormat="1" applyFont="1" applyFill="1" applyAlignment="1">
      <alignment horizontal="left" vertical="center"/>
    </xf>
    <xf numFmtId="16" fontId="42" fillId="25" borderId="0" xfId="136" quotePrefix="1" applyNumberFormat="1" applyFont="1" applyFill="1" applyAlignment="1">
      <alignment horizontal="center" vertical="center"/>
    </xf>
    <xf numFmtId="0" fontId="82" fillId="31" borderId="0" xfId="0" applyFont="1" applyFill="1" applyAlignment="1">
      <alignment horizontal="left"/>
    </xf>
    <xf numFmtId="0" fontId="60" fillId="0" borderId="0" xfId="132" applyFont="1"/>
    <xf numFmtId="165" fontId="66" fillId="25" borderId="0" xfId="133" applyNumberFormat="1" applyFont="1" applyFill="1" applyAlignment="1">
      <alignment horizontal="left"/>
    </xf>
    <xf numFmtId="0" fontId="79" fillId="25" borderId="0" xfId="134" applyFont="1" applyFill="1" applyAlignment="1">
      <alignment horizontal="right" vertical="center"/>
    </xf>
    <xf numFmtId="0" fontId="66" fillId="24" borderId="0" xfId="135" applyFont="1" applyFill="1" applyAlignment="1">
      <alignment vertical="center"/>
    </xf>
    <xf numFmtId="0" fontId="45" fillId="24" borderId="0" xfId="135" applyFont="1" applyFill="1" applyAlignment="1">
      <alignment vertical="center"/>
    </xf>
    <xf numFmtId="0" fontId="84" fillId="28" borderId="0" xfId="133" applyFont="1" applyFill="1"/>
    <xf numFmtId="0" fontId="56" fillId="24" borderId="0" xfId="135" applyFont="1" applyFill="1" applyAlignment="1">
      <alignment vertical="center"/>
    </xf>
    <xf numFmtId="0" fontId="70" fillId="24" borderId="0" xfId="134" applyFont="1" applyFill="1" applyAlignment="1">
      <alignment horizontal="right" vertical="center"/>
    </xf>
    <xf numFmtId="16" fontId="43" fillId="25" borderId="0" xfId="133" applyNumberFormat="1" applyFont="1" applyFill="1" applyAlignment="1">
      <alignment horizontal="center"/>
    </xf>
    <xf numFmtId="0" fontId="5" fillId="25" borderId="0" xfId="133" applyFont="1" applyFill="1" applyAlignment="1">
      <alignment horizontal="left"/>
    </xf>
    <xf numFmtId="0" fontId="5" fillId="24" borderId="0" xfId="137" applyFont="1" applyFill="1" applyAlignment="1">
      <alignment horizontal="center"/>
    </xf>
    <xf numFmtId="0" fontId="57" fillId="28" borderId="0" xfId="133" applyFont="1" applyFill="1" applyAlignment="1">
      <alignment horizontal="left"/>
    </xf>
    <xf numFmtId="0" fontId="42" fillId="28" borderId="0" xfId="133" applyFont="1" applyFill="1" applyAlignment="1">
      <alignment horizontal="centerContinuous"/>
    </xf>
    <xf numFmtId="0" fontId="60" fillId="0" borderId="11" xfId="0" applyFont="1" applyBorder="1" applyAlignment="1">
      <alignment horizontal="left" vertical="center"/>
    </xf>
    <xf numFmtId="0" fontId="60" fillId="0" borderId="12" xfId="0" applyFont="1" applyBorder="1" applyAlignment="1">
      <alignment horizontal="left" vertical="center"/>
    </xf>
    <xf numFmtId="0" fontId="60" fillId="0" borderId="13" xfId="0" applyFont="1" applyBorder="1" applyAlignment="1">
      <alignment horizontal="left" vertical="center"/>
    </xf>
    <xf numFmtId="0" fontId="85" fillId="0" borderId="0" xfId="20" applyFont="1" applyFill="1" applyAlignment="1" applyProtection="1"/>
    <xf numFmtId="164" fontId="86" fillId="0" borderId="0" xfId="20" applyNumberFormat="1" applyFont="1" applyFill="1" applyAlignment="1" applyProtection="1"/>
    <xf numFmtId="164" fontId="86" fillId="28" borderId="0" xfId="20" applyNumberFormat="1" applyFont="1" applyFill="1" applyAlignment="1" applyProtection="1">
      <alignment horizontal="left"/>
    </xf>
    <xf numFmtId="164" fontId="86" fillId="0" borderId="0" xfId="20" applyNumberFormat="1" applyFont="1" applyFill="1" applyAlignment="1" applyProtection="1">
      <alignment horizontal="left"/>
    </xf>
    <xf numFmtId="0" fontId="43" fillId="24" borderId="0" xfId="26" applyFont="1" applyFill="1" applyAlignment="1">
      <alignment horizontal="left" vertical="center"/>
    </xf>
    <xf numFmtId="0" fontId="68" fillId="24" borderId="0" xfId="26" applyFont="1" applyFill="1" applyAlignment="1">
      <alignment horizontal="left" vertical="center"/>
    </xf>
    <xf numFmtId="0" fontId="46" fillId="24" borderId="0" xfId="26" applyFont="1" applyFill="1" applyAlignment="1">
      <alignment horizontal="left" vertical="center"/>
    </xf>
    <xf numFmtId="0" fontId="74" fillId="24" borderId="0" xfId="26" applyFont="1" applyFill="1" applyAlignment="1">
      <alignment horizontal="left" vertical="center"/>
    </xf>
    <xf numFmtId="164" fontId="59" fillId="0" borderId="0" xfId="20" applyNumberFormat="1" applyFont="1" applyFill="1" applyAlignment="1" applyProtection="1">
      <alignment horizontal="left"/>
    </xf>
    <xf numFmtId="0" fontId="44" fillId="0" borderId="0" xfId="0" applyFont="1" applyAlignment="1">
      <alignment horizontal="left"/>
    </xf>
    <xf numFmtId="0" fontId="58" fillId="24" borderId="0" xfId="28" applyFont="1" applyFill="1" applyAlignment="1">
      <alignment horizontal="left"/>
    </xf>
    <xf numFmtId="0" fontId="44" fillId="0" borderId="14" xfId="27" applyFont="1" applyBorder="1" applyAlignment="1">
      <alignment horizontal="center" vertical="center"/>
    </xf>
    <xf numFmtId="0" fontId="44" fillId="27" borderId="14" xfId="27" applyFont="1" applyFill="1" applyBorder="1" applyAlignment="1">
      <alignment horizontal="center" vertical="center"/>
    </xf>
    <xf numFmtId="0" fontId="43" fillId="0" borderId="0" xfId="27" applyFont="1"/>
    <xf numFmtId="0" fontId="61" fillId="0" borderId="0" xfId="27" applyFont="1"/>
    <xf numFmtId="0" fontId="61" fillId="26" borderId="0" xfId="27" applyFont="1" applyFill="1"/>
    <xf numFmtId="0" fontId="44" fillId="0" borderId="15" xfId="0" applyFont="1" applyBorder="1" applyAlignment="1">
      <alignment vertical="center"/>
    </xf>
    <xf numFmtId="166" fontId="44" fillId="26" borderId="21" xfId="0" applyNumberFormat="1" applyFont="1" applyFill="1" applyBorder="1" applyAlignment="1">
      <alignment vertical="center"/>
    </xf>
    <xf numFmtId="16" fontId="61" fillId="26" borderId="23" xfId="27" quotePrefix="1" applyNumberFormat="1" applyFont="1" applyFill="1" applyBorder="1" applyAlignment="1">
      <alignment horizontal="center"/>
    </xf>
    <xf numFmtId="0" fontId="44" fillId="27" borderId="23" xfId="23" applyFont="1" applyFill="1" applyBorder="1" applyAlignment="1">
      <alignment horizontal="center" vertical="center"/>
    </xf>
    <xf numFmtId="0" fontId="44" fillId="0" borderId="16" xfId="0" applyFont="1" applyBorder="1" applyAlignment="1">
      <alignment vertical="center"/>
    </xf>
    <xf numFmtId="166" fontId="44" fillId="0" borderId="22" xfId="0" applyNumberFormat="1" applyFont="1" applyBorder="1" applyAlignment="1">
      <alignment vertical="center"/>
    </xf>
    <xf numFmtId="166" fontId="44" fillId="0" borderId="23" xfId="0" applyNumberFormat="1" applyFont="1" applyBorder="1" applyAlignment="1">
      <alignment horizontal="center" vertical="center"/>
    </xf>
    <xf numFmtId="166" fontId="44" fillId="0" borderId="21" xfId="0" applyNumberFormat="1" applyFont="1" applyBorder="1" applyAlignment="1">
      <alignment vertical="center"/>
    </xf>
    <xf numFmtId="166" fontId="44" fillId="26" borderId="22" xfId="0" applyNumberFormat="1" applyFont="1" applyFill="1" applyBorder="1" applyAlignment="1">
      <alignment vertical="center"/>
    </xf>
    <xf numFmtId="0" fontId="44" fillId="25" borderId="23" xfId="23" applyFont="1" applyFill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/>
    </xf>
    <xf numFmtId="0" fontId="44" fillId="26" borderId="19" xfId="27" applyFont="1" applyFill="1" applyBorder="1" applyAlignment="1">
      <alignment horizontal="center" vertical="center"/>
    </xf>
    <xf numFmtId="0" fontId="44" fillId="0" borderId="0" xfId="27" applyFont="1" applyAlignment="1">
      <alignment horizontal="center" vertical="center"/>
    </xf>
    <xf numFmtId="0" fontId="44" fillId="0" borderId="19" xfId="27" applyFont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 wrapText="1"/>
    </xf>
    <xf numFmtId="0" fontId="44" fillId="27" borderId="14" xfId="23" applyFont="1" applyFill="1" applyBorder="1" applyAlignment="1">
      <alignment horizontal="center" vertical="center"/>
    </xf>
    <xf numFmtId="16" fontId="46" fillId="0" borderId="0" xfId="24" applyNumberFormat="1" applyFont="1" applyAlignment="1">
      <alignment horizontal="left" vertical="center"/>
    </xf>
    <xf numFmtId="16" fontId="74" fillId="26" borderId="0" xfId="24" applyNumberFormat="1" applyFont="1" applyFill="1" applyAlignment="1">
      <alignment horizontal="left" vertical="center"/>
    </xf>
    <xf numFmtId="16" fontId="74" fillId="0" borderId="0" xfId="24" applyNumberFormat="1" applyFont="1" applyAlignment="1">
      <alignment horizontal="left" vertical="center"/>
    </xf>
    <xf numFmtId="0" fontId="42" fillId="25" borderId="0" xfId="26" applyFont="1" applyFill="1" applyAlignment="1">
      <alignment horizontal="left" vertical="center"/>
    </xf>
    <xf numFmtId="0" fontId="44" fillId="0" borderId="17" xfId="0" applyFont="1" applyBorder="1" applyAlignment="1">
      <alignment horizontal="left" vertical="center"/>
    </xf>
    <xf numFmtId="0" fontId="44" fillId="0" borderId="20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56" fillId="24" borderId="0" xfId="26" applyFont="1" applyFill="1" applyAlignment="1">
      <alignment horizontal="left" vertical="center"/>
    </xf>
    <xf numFmtId="0" fontId="71" fillId="24" borderId="0" xfId="26" applyFont="1" applyFill="1" applyAlignment="1">
      <alignment horizontal="left" vertical="center"/>
    </xf>
    <xf numFmtId="0" fontId="44" fillId="27" borderId="14" xfId="27" applyFont="1" applyFill="1" applyBorder="1" applyAlignment="1">
      <alignment horizontal="center" vertical="center" wrapText="1"/>
    </xf>
    <xf numFmtId="0" fontId="63" fillId="0" borderId="14" xfId="27" applyFont="1" applyBorder="1" applyAlignment="1">
      <alignment horizontal="center" vertical="center" wrapText="1"/>
    </xf>
    <xf numFmtId="0" fontId="5" fillId="24" borderId="0" xfId="28" applyFont="1" applyFill="1" applyAlignment="1">
      <alignment horizontal="center"/>
    </xf>
    <xf numFmtId="0" fontId="5" fillId="25" borderId="0" xfId="23" applyFont="1" applyFill="1" applyAlignment="1">
      <alignment horizontal="center"/>
    </xf>
    <xf numFmtId="0" fontId="5" fillId="25" borderId="0" xfId="23" applyFont="1" applyFill="1" applyAlignment="1">
      <alignment horizontal="left"/>
    </xf>
    <xf numFmtId="0" fontId="58" fillId="25" borderId="0" xfId="0" applyFont="1" applyFill="1" applyAlignment="1">
      <alignment horizontal="left"/>
    </xf>
    <xf numFmtId="0" fontId="61" fillId="25" borderId="0" xfId="23" applyFont="1" applyFill="1" applyAlignment="1">
      <alignment horizontal="left"/>
    </xf>
    <xf numFmtId="0" fontId="61" fillId="25" borderId="0" xfId="23" applyFont="1" applyFill="1"/>
    <xf numFmtId="0" fontId="58" fillId="25" borderId="0" xfId="0" applyFont="1" applyFill="1"/>
    <xf numFmtId="0" fontId="63" fillId="26" borderId="0" xfId="0" applyFont="1" applyFill="1"/>
    <xf numFmtId="0" fontId="56" fillId="25" borderId="0" xfId="0" applyFont="1" applyFill="1"/>
    <xf numFmtId="0" fontId="46" fillId="25" borderId="0" xfId="0" applyFont="1" applyFill="1"/>
    <xf numFmtId="0" fontId="68" fillId="24" borderId="0" xfId="26" applyFont="1" applyFill="1" applyAlignment="1">
      <alignment horizontal="center" vertical="center"/>
    </xf>
    <xf numFmtId="0" fontId="56" fillId="24" borderId="0" xfId="26" applyFont="1" applyFill="1" applyAlignment="1">
      <alignment horizontal="center" vertical="center"/>
    </xf>
    <xf numFmtId="0" fontId="71" fillId="24" borderId="0" xfId="26" applyFont="1" applyFill="1" applyAlignment="1">
      <alignment horizontal="center" vertical="center"/>
    </xf>
    <xf numFmtId="0" fontId="58" fillId="24" borderId="0" xfId="26" applyFont="1" applyFill="1" applyAlignment="1">
      <alignment horizontal="center" vertical="center"/>
    </xf>
    <xf numFmtId="0" fontId="42" fillId="25" borderId="0" xfId="26" applyFont="1" applyFill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43" fillId="24" borderId="0" xfId="26" applyFont="1" applyFill="1" applyAlignment="1">
      <alignment horizontal="center" vertical="center"/>
    </xf>
    <xf numFmtId="0" fontId="46" fillId="24" borderId="0" xfId="26" applyFont="1" applyFill="1" applyAlignment="1">
      <alignment horizontal="center" vertical="center"/>
    </xf>
    <xf numFmtId="2" fontId="5" fillId="25" borderId="0" xfId="23" applyNumberFormat="1" applyFont="1" applyFill="1" applyAlignment="1">
      <alignment horizontal="left"/>
    </xf>
    <xf numFmtId="2" fontId="56" fillId="0" borderId="0" xfId="132" applyNumberFormat="1" applyFont="1"/>
    <xf numFmtId="0" fontId="61" fillId="25" borderId="0" xfId="134" applyFont="1" applyFill="1"/>
    <xf numFmtId="0" fontId="82" fillId="31" borderId="0" xfId="0" applyFont="1" applyFill="1"/>
    <xf numFmtId="0" fontId="44" fillId="0" borderId="0" xfId="132" applyFont="1"/>
    <xf numFmtId="0" fontId="44" fillId="26" borderId="14" xfId="132" applyFont="1" applyFill="1" applyBorder="1" applyAlignment="1">
      <alignment horizontal="center" vertical="center"/>
    </xf>
    <xf numFmtId="0" fontId="44" fillId="0" borderId="14" xfId="132" applyFont="1" applyBorder="1" applyAlignment="1">
      <alignment horizontal="center" vertical="center"/>
    </xf>
    <xf numFmtId="0" fontId="44" fillId="0" borderId="29" xfId="132" applyFont="1" applyBorder="1" applyAlignment="1">
      <alignment horizontal="center" vertical="center"/>
    </xf>
    <xf numFmtId="16" fontId="44" fillId="26" borderId="22" xfId="132" applyNumberFormat="1" applyFont="1" applyFill="1" applyBorder="1" applyAlignment="1">
      <alignment horizontal="center"/>
    </xf>
    <xf numFmtId="0" fontId="44" fillId="29" borderId="14" xfId="134" applyFont="1" applyFill="1" applyBorder="1" applyAlignment="1">
      <alignment horizontal="center" vertical="center"/>
    </xf>
    <xf numFmtId="0" fontId="68" fillId="24" borderId="0" xfId="135" applyFont="1" applyFill="1" applyAlignment="1">
      <alignment horizontal="left" vertical="center"/>
    </xf>
    <xf numFmtId="0" fontId="43" fillId="24" borderId="0" xfId="135" applyFont="1" applyFill="1" applyAlignment="1">
      <alignment horizontal="left" vertical="center"/>
    </xf>
    <xf numFmtId="0" fontId="66" fillId="24" borderId="0" xfId="135" applyFont="1" applyFill="1" applyAlignment="1">
      <alignment horizontal="left" vertical="center"/>
    </xf>
    <xf numFmtId="0" fontId="42" fillId="25" borderId="0" xfId="135" applyFont="1" applyFill="1" applyAlignment="1">
      <alignment horizontal="left" vertical="center"/>
    </xf>
    <xf numFmtId="0" fontId="44" fillId="28" borderId="14" xfId="134" applyFont="1" applyFill="1" applyBorder="1" applyAlignment="1">
      <alignment horizontal="center" vertical="center"/>
    </xf>
    <xf numFmtId="0" fontId="44" fillId="28" borderId="15" xfId="133" applyFont="1" applyFill="1" applyBorder="1" applyAlignment="1">
      <alignment horizontal="center" vertical="center"/>
    </xf>
    <xf numFmtId="2" fontId="56" fillId="32" borderId="0" xfId="133" applyNumberFormat="1" applyFont="1" applyFill="1" applyAlignment="1">
      <alignment horizontal="left"/>
    </xf>
    <xf numFmtId="0" fontId="5" fillId="25" borderId="0" xfId="134" applyFont="1" applyFill="1" applyAlignment="1">
      <alignment horizontal="left"/>
    </xf>
    <xf numFmtId="16" fontId="43" fillId="25" borderId="0" xfId="133" applyNumberFormat="1" applyFont="1" applyFill="1" applyAlignment="1">
      <alignment horizontal="left"/>
    </xf>
    <xf numFmtId="0" fontId="56" fillId="25" borderId="0" xfId="0" applyFont="1" applyFill="1" applyAlignment="1">
      <alignment horizontal="left"/>
    </xf>
    <xf numFmtId="0" fontId="61" fillId="25" borderId="0" xfId="134" applyFont="1" applyFill="1" applyAlignment="1">
      <alignment horizontal="left"/>
    </xf>
    <xf numFmtId="0" fontId="57" fillId="28" borderId="0" xfId="133" applyFont="1" applyFill="1" applyAlignment="1">
      <alignment horizontal="center"/>
    </xf>
    <xf numFmtId="0" fontId="44" fillId="27" borderId="14" xfId="27" applyFont="1" applyFill="1" applyBorder="1" applyAlignment="1">
      <alignment vertical="center"/>
    </xf>
    <xf numFmtId="0" fontId="75" fillId="0" borderId="0" xfId="27" applyFont="1" applyAlignment="1">
      <alignment vertical="center"/>
    </xf>
    <xf numFmtId="0" fontId="56" fillId="24" borderId="0" xfId="135" applyFont="1" applyFill="1" applyAlignment="1">
      <alignment horizontal="left" vertical="center"/>
    </xf>
    <xf numFmtId="0" fontId="45" fillId="24" borderId="10" xfId="0" applyFont="1" applyFill="1" applyBorder="1" applyAlignment="1">
      <alignment horizontal="left" vertical="center"/>
    </xf>
    <xf numFmtId="0" fontId="44" fillId="28" borderId="35" xfId="133" applyFont="1" applyFill="1" applyBorder="1" applyAlignment="1">
      <alignment horizontal="center" vertical="center" wrapText="1"/>
    </xf>
    <xf numFmtId="2" fontId="5" fillId="25" borderId="0" xfId="23" applyNumberFormat="1" applyFont="1" applyFill="1"/>
    <xf numFmtId="0" fontId="60" fillId="0" borderId="12" xfId="0" applyFont="1" applyBorder="1" applyAlignment="1">
      <alignment vertical="center"/>
    </xf>
    <xf numFmtId="0" fontId="44" fillId="26" borderId="35" xfId="27" applyFont="1" applyFill="1" applyBorder="1" applyAlignment="1">
      <alignment horizontal="center" vertical="center"/>
    </xf>
    <xf numFmtId="0" fontId="44" fillId="0" borderId="35" xfId="27" applyFont="1" applyBorder="1" applyAlignment="1">
      <alignment horizontal="center" vertical="center" wrapText="1"/>
    </xf>
    <xf numFmtId="0" fontId="74" fillId="26" borderId="0" xfId="27" applyFont="1" applyFill="1" applyAlignment="1">
      <alignment horizontal="left" vertical="center"/>
    </xf>
    <xf numFmtId="16" fontId="74" fillId="26" borderId="0" xfId="0" applyNumberFormat="1" applyFont="1" applyFill="1" applyAlignment="1">
      <alignment horizontal="left" vertical="center"/>
    </xf>
    <xf numFmtId="0" fontId="75" fillId="0" borderId="0" xfId="0" applyFont="1" applyAlignment="1">
      <alignment horizontal="left"/>
    </xf>
    <xf numFmtId="0" fontId="75" fillId="28" borderId="0" xfId="133" applyFont="1" applyFill="1"/>
    <xf numFmtId="0" fontId="5" fillId="25" borderId="0" xfId="133" applyFont="1" applyFill="1" applyAlignment="1">
      <alignment horizontal="center"/>
    </xf>
    <xf numFmtId="0" fontId="5" fillId="25" borderId="0" xfId="134" applyFont="1" applyFill="1" applyAlignment="1">
      <alignment horizontal="center"/>
    </xf>
    <xf numFmtId="0" fontId="60" fillId="0" borderId="0" xfId="0" applyFont="1" applyAlignment="1">
      <alignment horizontal="left" vertical="center"/>
    </xf>
    <xf numFmtId="0" fontId="44" fillId="0" borderId="31" xfId="132" applyFont="1" applyBorder="1" applyAlignment="1">
      <alignment horizontal="center" vertical="center"/>
    </xf>
    <xf numFmtId="0" fontId="47" fillId="28" borderId="0" xfId="133" applyFont="1" applyFill="1"/>
    <xf numFmtId="0" fontId="56" fillId="0" borderId="0" xfId="132" applyFont="1" applyAlignment="1">
      <alignment horizontal="center"/>
    </xf>
    <xf numFmtId="0" fontId="44" fillId="0" borderId="0" xfId="132" applyFont="1" applyAlignment="1">
      <alignment horizontal="center"/>
    </xf>
    <xf numFmtId="0" fontId="44" fillId="0" borderId="15" xfId="132" applyFont="1" applyBorder="1" applyAlignment="1">
      <alignment horizontal="center" vertical="center" wrapText="1"/>
    </xf>
    <xf numFmtId="0" fontId="44" fillId="0" borderId="14" xfId="132" applyFont="1" applyBorder="1" applyAlignment="1">
      <alignment horizontal="center" vertical="center" wrapText="1"/>
    </xf>
    <xf numFmtId="0" fontId="44" fillId="0" borderId="35" xfId="132" applyFont="1" applyBorder="1" applyAlignment="1">
      <alignment horizontal="center" vertical="center" wrapText="1"/>
    </xf>
    <xf numFmtId="0" fontId="5" fillId="0" borderId="0" xfId="132" applyFont="1" applyAlignment="1">
      <alignment wrapText="1"/>
    </xf>
    <xf numFmtId="0" fontId="83" fillId="26" borderId="21" xfId="27" quotePrefix="1" applyFont="1" applyFill="1" applyBorder="1" applyAlignment="1">
      <alignment horizontal="center"/>
    </xf>
    <xf numFmtId="16" fontId="44" fillId="26" borderId="37" xfId="132" quotePrefix="1" applyNumberFormat="1" applyFont="1" applyFill="1" applyBorder="1" applyAlignment="1">
      <alignment horizontal="center"/>
    </xf>
    <xf numFmtId="16" fontId="74" fillId="26" borderId="38" xfId="132" quotePrefix="1" applyNumberFormat="1" applyFont="1" applyFill="1" applyBorder="1" applyAlignment="1">
      <alignment horizontal="center"/>
    </xf>
    <xf numFmtId="0" fontId="44" fillId="28" borderId="14" xfId="133" applyFont="1" applyFill="1" applyBorder="1" applyAlignment="1">
      <alignment horizontal="center" vertical="center"/>
    </xf>
    <xf numFmtId="16" fontId="60" fillId="25" borderId="21" xfId="132" applyNumberFormat="1" applyFont="1" applyFill="1" applyBorder="1" applyAlignment="1">
      <alignment horizontal="center"/>
    </xf>
    <xf numFmtId="16" fontId="60" fillId="25" borderId="31" xfId="132" quotePrefix="1" applyNumberFormat="1" applyFont="1" applyFill="1" applyBorder="1" applyAlignment="1">
      <alignment horizontal="center"/>
    </xf>
    <xf numFmtId="16" fontId="60" fillId="25" borderId="31" xfId="132" applyNumberFormat="1" applyFont="1" applyFill="1" applyBorder="1" applyAlignment="1">
      <alignment horizontal="center"/>
    </xf>
    <xf numFmtId="16" fontId="60" fillId="25" borderId="39" xfId="132" quotePrefix="1" applyNumberFormat="1" applyFont="1" applyFill="1" applyBorder="1" applyAlignment="1">
      <alignment horizontal="center"/>
    </xf>
    <xf numFmtId="16" fontId="60" fillId="25" borderId="29" xfId="132" applyNumberFormat="1" applyFont="1" applyFill="1" applyBorder="1" applyAlignment="1">
      <alignment horizontal="center"/>
    </xf>
    <xf numFmtId="16" fontId="75" fillId="25" borderId="39" xfId="133" applyNumberFormat="1" applyFont="1" applyFill="1" applyBorder="1" applyAlignment="1">
      <alignment horizontal="center"/>
    </xf>
    <xf numFmtId="0" fontId="88" fillId="25" borderId="39" xfId="132" quotePrefix="1" applyFont="1" applyFill="1" applyBorder="1" applyAlignment="1">
      <alignment horizontal="center"/>
    </xf>
    <xf numFmtId="16" fontId="75" fillId="25" borderId="39" xfId="132" applyNumberFormat="1" applyFont="1" applyFill="1" applyBorder="1" applyAlignment="1">
      <alignment horizontal="center"/>
    </xf>
    <xf numFmtId="0" fontId="75" fillId="25" borderId="39" xfId="132" quotePrefix="1" applyFont="1" applyFill="1" applyBorder="1" applyAlignment="1">
      <alignment horizontal="center"/>
    </xf>
    <xf numFmtId="16" fontId="74" fillId="25" borderId="38" xfId="132" quotePrefix="1" applyNumberFormat="1" applyFont="1" applyFill="1" applyBorder="1" applyAlignment="1">
      <alignment horizontal="center"/>
    </xf>
    <xf numFmtId="16" fontId="74" fillId="25" borderId="38" xfId="132" applyNumberFormat="1" applyFont="1" applyFill="1" applyBorder="1" applyAlignment="1">
      <alignment horizontal="center"/>
    </xf>
    <xf numFmtId="16" fontId="44" fillId="25" borderId="22" xfId="132" quotePrefix="1" applyNumberFormat="1" applyFont="1" applyFill="1" applyBorder="1" applyAlignment="1">
      <alignment horizontal="center"/>
    </xf>
    <xf numFmtId="16" fontId="44" fillId="25" borderId="28" xfId="132" applyNumberFormat="1" applyFont="1" applyFill="1" applyBorder="1" applyAlignment="1">
      <alignment horizontal="center"/>
    </xf>
    <xf numFmtId="16" fontId="44" fillId="25" borderId="22" xfId="132" applyNumberFormat="1" applyFont="1" applyFill="1" applyBorder="1" applyAlignment="1">
      <alignment horizontal="center"/>
    </xf>
    <xf numFmtId="16" fontId="44" fillId="25" borderId="37" xfId="132" applyNumberFormat="1" applyFont="1" applyFill="1" applyBorder="1" applyAlignment="1">
      <alignment horizontal="center"/>
    </xf>
    <xf numFmtId="16" fontId="44" fillId="25" borderId="17" xfId="132" applyNumberFormat="1" applyFont="1" applyFill="1" applyBorder="1" applyAlignment="1">
      <alignment horizontal="center"/>
    </xf>
    <xf numFmtId="16" fontId="74" fillId="25" borderId="33" xfId="132" quotePrefix="1" applyNumberFormat="1" applyFont="1" applyFill="1" applyBorder="1" applyAlignment="1">
      <alignment horizontal="center"/>
    </xf>
    <xf numFmtId="16" fontId="74" fillId="25" borderId="0" xfId="132" applyNumberFormat="1" applyFont="1" applyFill="1" applyAlignment="1">
      <alignment horizontal="center"/>
    </xf>
    <xf numFmtId="16" fontId="74" fillId="25" borderId="33" xfId="132" applyNumberFormat="1" applyFont="1" applyFill="1" applyBorder="1" applyAlignment="1">
      <alignment horizontal="center"/>
    </xf>
    <xf numFmtId="16" fontId="60" fillId="25" borderId="37" xfId="132" applyNumberFormat="1" applyFont="1" applyFill="1" applyBorder="1" applyAlignment="1">
      <alignment horizontal="center"/>
    </xf>
    <xf numFmtId="16" fontId="60" fillId="25" borderId="37" xfId="132" quotePrefix="1" applyNumberFormat="1" applyFont="1" applyFill="1" applyBorder="1" applyAlignment="1">
      <alignment horizontal="center"/>
    </xf>
    <xf numFmtId="16" fontId="75" fillId="25" borderId="22" xfId="27" quotePrefix="1" applyNumberFormat="1" applyFont="1" applyFill="1" applyBorder="1" applyAlignment="1">
      <alignment horizontal="center"/>
    </xf>
    <xf numFmtId="16" fontId="61" fillId="25" borderId="23" xfId="27" applyNumberFormat="1" applyFont="1" applyFill="1" applyBorder="1" applyAlignment="1">
      <alignment horizontal="center"/>
    </xf>
    <xf numFmtId="16" fontId="61" fillId="25" borderId="23" xfId="27" quotePrefix="1" applyNumberFormat="1" applyFont="1" applyFill="1" applyBorder="1" applyAlignment="1">
      <alignment horizontal="center"/>
    </xf>
    <xf numFmtId="16" fontId="63" fillId="25" borderId="21" xfId="27" applyNumberFormat="1" applyFont="1" applyFill="1" applyBorder="1" applyAlignment="1">
      <alignment horizontal="center"/>
    </xf>
    <xf numFmtId="16" fontId="63" fillId="25" borderId="21" xfId="24" quotePrefix="1" applyNumberFormat="1" applyFont="1" applyFill="1" applyBorder="1" applyAlignment="1">
      <alignment horizontal="center"/>
    </xf>
    <xf numFmtId="0" fontId="44" fillId="25" borderId="16" xfId="132" applyFont="1" applyFill="1" applyBorder="1" applyAlignment="1">
      <alignment horizontal="center" vertical="center"/>
    </xf>
    <xf numFmtId="0" fontId="44" fillId="25" borderId="17" xfId="132" applyFont="1" applyFill="1" applyBorder="1" applyAlignment="1">
      <alignment vertical="center"/>
    </xf>
    <xf numFmtId="16" fontId="47" fillId="25" borderId="19" xfId="133" applyNumberFormat="1" applyFont="1" applyFill="1" applyBorder="1" applyAlignment="1">
      <alignment horizontal="left"/>
    </xf>
    <xf numFmtId="16" fontId="47" fillId="25" borderId="38" xfId="133" applyNumberFormat="1" applyFont="1" applyFill="1" applyBorder="1" applyAlignment="1">
      <alignment horizontal="center"/>
    </xf>
    <xf numFmtId="16" fontId="47" fillId="25" borderId="38" xfId="132" quotePrefix="1" applyNumberFormat="1" applyFont="1" applyFill="1" applyBorder="1" applyAlignment="1">
      <alignment horizontal="center"/>
    </xf>
    <xf numFmtId="16" fontId="47" fillId="25" borderId="38" xfId="0" applyNumberFormat="1" applyFont="1" applyFill="1" applyBorder="1" applyAlignment="1">
      <alignment horizontal="center"/>
    </xf>
    <xf numFmtId="16" fontId="47" fillId="25" borderId="38" xfId="132" applyNumberFormat="1" applyFont="1" applyFill="1" applyBorder="1" applyAlignment="1">
      <alignment horizontal="center"/>
    </xf>
    <xf numFmtId="0" fontId="47" fillId="25" borderId="38" xfId="132" quotePrefix="1" applyFont="1" applyFill="1" applyBorder="1" applyAlignment="1">
      <alignment horizontal="center"/>
    </xf>
    <xf numFmtId="16" fontId="75" fillId="26" borderId="22" xfId="27" quotePrefix="1" applyNumberFormat="1" applyFont="1" applyFill="1" applyBorder="1" applyAlignment="1">
      <alignment horizontal="center"/>
    </xf>
    <xf numFmtId="16" fontId="44" fillId="25" borderId="32" xfId="133" quotePrefix="1" applyNumberFormat="1" applyFont="1" applyFill="1" applyBorder="1" applyAlignment="1">
      <alignment horizontal="center"/>
    </xf>
    <xf numFmtId="16" fontId="84" fillId="25" borderId="38" xfId="133" applyNumberFormat="1" applyFont="1" applyFill="1" applyBorder="1" applyAlignment="1">
      <alignment horizontal="center"/>
    </xf>
    <xf numFmtId="16" fontId="61" fillId="26" borderId="23" xfId="27" applyNumberFormat="1" applyFont="1" applyFill="1" applyBorder="1" applyAlignment="1">
      <alignment horizontal="center"/>
    </xf>
    <xf numFmtId="16" fontId="89" fillId="25" borderId="38" xfId="132" applyNumberFormat="1" applyFont="1" applyFill="1" applyBorder="1" applyAlignment="1">
      <alignment horizontal="center"/>
    </xf>
    <xf numFmtId="16" fontId="89" fillId="25" borderId="38" xfId="132" quotePrefix="1" applyNumberFormat="1" applyFont="1" applyFill="1" applyBorder="1" applyAlignment="1">
      <alignment horizontal="center"/>
    </xf>
    <xf numFmtId="0" fontId="89" fillId="25" borderId="38" xfId="0" quotePrefix="1" applyFont="1" applyFill="1" applyBorder="1" applyAlignment="1">
      <alignment horizontal="center"/>
    </xf>
    <xf numFmtId="0" fontId="89" fillId="0" borderId="0" xfId="132" applyFont="1"/>
    <xf numFmtId="0" fontId="74" fillId="25" borderId="0" xfId="0" applyFont="1" applyFill="1"/>
    <xf numFmtId="0" fontId="44" fillId="29" borderId="25" xfId="133" applyFont="1" applyFill="1" applyBorder="1" applyAlignment="1">
      <alignment vertical="center"/>
    </xf>
    <xf numFmtId="0" fontId="44" fillId="27" borderId="35" xfId="132" applyFont="1" applyFill="1" applyBorder="1" applyAlignment="1">
      <alignment vertical="center"/>
    </xf>
    <xf numFmtId="0" fontId="44" fillId="26" borderId="35" xfId="132" applyFont="1" applyFill="1" applyBorder="1" applyAlignment="1">
      <alignment horizontal="center" vertical="center" wrapText="1"/>
    </xf>
    <xf numFmtId="165" fontId="45" fillId="24" borderId="32" xfId="133" applyNumberFormat="1" applyFont="1" applyFill="1" applyBorder="1" applyAlignment="1">
      <alignment horizontal="center" vertical="center"/>
    </xf>
    <xf numFmtId="16" fontId="44" fillId="0" borderId="18" xfId="0" applyNumberFormat="1" applyFont="1" applyBorder="1"/>
    <xf numFmtId="16" fontId="44" fillId="0" borderId="19" xfId="0" applyNumberFormat="1" applyFont="1" applyBorder="1" applyAlignment="1">
      <alignment horizontal="left"/>
    </xf>
    <xf numFmtId="0" fontId="60" fillId="25" borderId="0" xfId="0" applyFont="1" applyFill="1" applyAlignment="1">
      <alignment wrapText="1"/>
    </xf>
    <xf numFmtId="0" fontId="47" fillId="0" borderId="19" xfId="25" applyFont="1" applyBorder="1" applyAlignment="1">
      <alignment horizontal="left"/>
    </xf>
    <xf numFmtId="0" fontId="44" fillId="0" borderId="26" xfId="132" applyFont="1" applyBorder="1" applyAlignment="1">
      <alignment horizontal="center" vertical="center"/>
    </xf>
    <xf numFmtId="166" fontId="47" fillId="25" borderId="38" xfId="0" applyNumberFormat="1" applyFont="1" applyFill="1" applyBorder="1" applyAlignment="1">
      <alignment horizontal="center" vertical="center"/>
    </xf>
    <xf numFmtId="0" fontId="47" fillId="24" borderId="0" xfId="135" applyFont="1" applyFill="1" applyAlignment="1">
      <alignment vertical="center"/>
    </xf>
    <xf numFmtId="0" fontId="56" fillId="0" borderId="0" xfId="132" applyFont="1" applyAlignment="1">
      <alignment horizontal="center" vertical="center"/>
    </xf>
    <xf numFmtId="0" fontId="44" fillId="25" borderId="35" xfId="134" applyFont="1" applyFill="1" applyBorder="1" applyAlignment="1">
      <alignment horizontal="center" vertical="center" wrapText="1"/>
    </xf>
    <xf numFmtId="0" fontId="44" fillId="25" borderId="35" xfId="134" applyFont="1" applyFill="1" applyBorder="1" applyAlignment="1">
      <alignment horizontal="center" vertical="center"/>
    </xf>
    <xf numFmtId="0" fontId="44" fillId="27" borderId="35" xfId="134" applyFont="1" applyFill="1" applyBorder="1" applyAlignment="1">
      <alignment horizontal="center" vertical="center"/>
    </xf>
    <xf numFmtId="0" fontId="44" fillId="25" borderId="38" xfId="134" applyFont="1" applyFill="1" applyBorder="1" applyAlignment="1">
      <alignment horizontal="center" vertical="center"/>
    </xf>
    <xf numFmtId="0" fontId="44" fillId="27" borderId="38" xfId="134" applyFont="1" applyFill="1" applyBorder="1" applyAlignment="1">
      <alignment horizontal="center" vertical="center"/>
    </xf>
    <xf numFmtId="0" fontId="44" fillId="26" borderId="35" xfId="132" applyFont="1" applyFill="1" applyBorder="1" applyAlignment="1">
      <alignment horizontal="center" vertical="center"/>
    </xf>
    <xf numFmtId="0" fontId="44" fillId="0" borderId="37" xfId="132" applyFont="1" applyBorder="1" applyAlignment="1">
      <alignment horizontal="center" vertical="center"/>
    </xf>
    <xf numFmtId="166" fontId="74" fillId="0" borderId="37" xfId="0" applyNumberFormat="1" applyFont="1" applyBorder="1" applyAlignment="1">
      <alignment vertical="center"/>
    </xf>
    <xf numFmtId="166" fontId="74" fillId="0" borderId="41" xfId="0" applyNumberFormat="1" applyFont="1" applyBorder="1" applyAlignment="1">
      <alignment vertical="center"/>
    </xf>
    <xf numFmtId="0" fontId="5" fillId="0" borderId="41" xfId="132" applyFont="1" applyBorder="1"/>
    <xf numFmtId="0" fontId="5" fillId="0" borderId="42" xfId="132" applyFont="1" applyBorder="1"/>
    <xf numFmtId="0" fontId="5" fillId="0" borderId="37" xfId="132" applyFont="1" applyBorder="1" applyAlignment="1">
      <alignment horizontal="left"/>
    </xf>
    <xf numFmtId="0" fontId="5" fillId="0" borderId="43" xfId="132" applyFont="1" applyBorder="1"/>
    <xf numFmtId="0" fontId="43" fillId="0" borderId="0" xfId="132" applyFont="1"/>
    <xf numFmtId="166" fontId="74" fillId="0" borderId="38" xfId="0" applyNumberFormat="1" applyFont="1" applyBorder="1" applyAlignment="1">
      <alignment horizontal="center" vertical="center"/>
    </xf>
    <xf numFmtId="16" fontId="43" fillId="25" borderId="38" xfId="132" quotePrefix="1" applyNumberFormat="1" applyFont="1" applyFill="1" applyBorder="1" applyAlignment="1">
      <alignment horizontal="center"/>
    </xf>
    <xf numFmtId="16" fontId="43" fillId="26" borderId="40" xfId="132" quotePrefix="1" applyNumberFormat="1" applyFont="1" applyFill="1" applyBorder="1" applyAlignment="1">
      <alignment horizontal="center"/>
    </xf>
    <xf numFmtId="0" fontId="62" fillId="0" borderId="0" xfId="132" applyFont="1"/>
    <xf numFmtId="0" fontId="74" fillId="0" borderId="30" xfId="0" applyFont="1" applyBorder="1" applyAlignment="1">
      <alignment vertical="center"/>
    </xf>
    <xf numFmtId="0" fontId="74" fillId="0" borderId="34" xfId="0" applyFont="1" applyBorder="1" applyAlignment="1">
      <alignment horizontal="left" vertical="center"/>
    </xf>
    <xf numFmtId="166" fontId="74" fillId="0" borderId="39" xfId="0" applyNumberFormat="1" applyFont="1" applyBorder="1" applyAlignment="1">
      <alignment vertical="center"/>
    </xf>
    <xf numFmtId="166" fontId="74" fillId="0" borderId="30" xfId="0" applyNumberFormat="1" applyFont="1" applyBorder="1" applyAlignment="1">
      <alignment vertical="center"/>
    </xf>
    <xf numFmtId="0" fontId="63" fillId="26" borderId="30" xfId="0" applyFont="1" applyFill="1" applyBorder="1"/>
    <xf numFmtId="0" fontId="63" fillId="26" borderId="31" xfId="0" applyFont="1" applyFill="1" applyBorder="1"/>
    <xf numFmtId="16" fontId="63" fillId="25" borderId="39" xfId="132" applyNumberFormat="1" applyFont="1" applyFill="1" applyBorder="1" applyAlignment="1">
      <alignment horizontal="center"/>
    </xf>
    <xf numFmtId="16" fontId="63" fillId="25" borderId="34" xfId="133" quotePrefix="1" applyNumberFormat="1" applyFont="1" applyFill="1" applyBorder="1" applyAlignment="1">
      <alignment horizontal="center"/>
    </xf>
    <xf numFmtId="0" fontId="65" fillId="0" borderId="0" xfId="132" applyFont="1"/>
    <xf numFmtId="0" fontId="74" fillId="0" borderId="41" xfId="0" applyFont="1" applyBorder="1" applyAlignment="1">
      <alignment vertical="center"/>
    </xf>
    <xf numFmtId="0" fontId="74" fillId="0" borderId="43" xfId="0" applyFont="1" applyBorder="1" applyAlignment="1">
      <alignment horizontal="left" vertical="center"/>
    </xf>
    <xf numFmtId="166" fontId="74" fillId="26" borderId="41" xfId="0" applyNumberFormat="1" applyFont="1" applyFill="1" applyBorder="1" applyAlignment="1">
      <alignment vertical="center"/>
    </xf>
    <xf numFmtId="0" fontId="61" fillId="0" borderId="0" xfId="132" applyFont="1"/>
    <xf numFmtId="166" fontId="74" fillId="26" borderId="30" xfId="0" applyNumberFormat="1" applyFont="1" applyFill="1" applyBorder="1" applyAlignment="1">
      <alignment vertical="center"/>
    </xf>
    <xf numFmtId="16" fontId="63" fillId="0" borderId="0" xfId="132" applyNumberFormat="1" applyFont="1" applyAlignment="1">
      <alignment horizontal="center"/>
    </xf>
    <xf numFmtId="16" fontId="63" fillId="0" borderId="0" xfId="133" quotePrefix="1" applyNumberFormat="1" applyFont="1" applyAlignment="1">
      <alignment horizontal="center"/>
    </xf>
    <xf numFmtId="0" fontId="46" fillId="24" borderId="0" xfId="135" applyFont="1" applyFill="1" applyAlignment="1">
      <alignment vertical="center"/>
    </xf>
    <xf numFmtId="0" fontId="71" fillId="24" borderId="0" xfId="135" applyFont="1" applyFill="1" applyAlignment="1">
      <alignment horizontal="left" vertical="center"/>
    </xf>
    <xf numFmtId="165" fontId="71" fillId="25" borderId="0" xfId="133" applyNumberFormat="1" applyFont="1" applyFill="1" applyAlignment="1">
      <alignment horizontal="left"/>
    </xf>
    <xf numFmtId="0" fontId="7" fillId="0" borderId="0" xfId="132" applyFont="1" applyAlignment="1">
      <alignment vertical="center"/>
    </xf>
    <xf numFmtId="0" fontId="44" fillId="27" borderId="35" xfId="27" applyFont="1" applyFill="1" applyBorder="1" applyAlignment="1">
      <alignment vertical="center"/>
    </xf>
    <xf numFmtId="16" fontId="42" fillId="0" borderId="0" xfId="27" applyNumberFormat="1" applyFont="1" applyAlignment="1">
      <alignment horizontal="left"/>
    </xf>
    <xf numFmtId="16" fontId="5" fillId="0" borderId="0" xfId="27" applyNumberFormat="1" applyFont="1" applyAlignment="1">
      <alignment horizontal="left"/>
    </xf>
    <xf numFmtId="16" fontId="5" fillId="0" borderId="0" xfId="27" applyNumberFormat="1" applyFont="1"/>
    <xf numFmtId="0" fontId="47" fillId="25" borderId="38" xfId="0" applyFont="1" applyFill="1" applyBorder="1" applyAlignment="1">
      <alignment horizontal="center" vertical="center" wrapText="1"/>
    </xf>
    <xf numFmtId="16" fontId="75" fillId="25" borderId="34" xfId="133" applyNumberFormat="1" applyFont="1" applyFill="1" applyBorder="1" applyAlignment="1">
      <alignment horizontal="left" wrapText="1"/>
    </xf>
    <xf numFmtId="0" fontId="90" fillId="28" borderId="0" xfId="133" applyFont="1" applyFill="1"/>
    <xf numFmtId="0" fontId="74" fillId="25" borderId="32" xfId="0" applyFont="1" applyFill="1" applyBorder="1" applyAlignment="1">
      <alignment wrapText="1"/>
    </xf>
    <xf numFmtId="16" fontId="75" fillId="25" borderId="30" xfId="133" applyNumberFormat="1" applyFont="1" applyFill="1" applyBorder="1" applyAlignment="1">
      <alignment horizontal="left" wrapText="1"/>
    </xf>
    <xf numFmtId="0" fontId="84" fillId="25" borderId="0" xfId="134" applyFont="1" applyFill="1" applyAlignment="1">
      <alignment horizontal="left"/>
    </xf>
    <xf numFmtId="166" fontId="45" fillId="25" borderId="38" xfId="0" applyNumberFormat="1" applyFont="1" applyFill="1" applyBorder="1" applyAlignment="1">
      <alignment horizontal="center" vertical="center"/>
    </xf>
    <xf numFmtId="0" fontId="44" fillId="29" borderId="37" xfId="134" applyFont="1" applyFill="1" applyBorder="1" applyAlignment="1">
      <alignment horizontal="center" vertical="center" wrapText="1"/>
    </xf>
    <xf numFmtId="16" fontId="74" fillId="25" borderId="40" xfId="0" applyNumberFormat="1" applyFont="1" applyFill="1" applyBorder="1" applyAlignment="1">
      <alignment horizontal="left"/>
    </xf>
    <xf numFmtId="16" fontId="44" fillId="25" borderId="25" xfId="24" applyNumberFormat="1" applyFont="1" applyFill="1" applyBorder="1" applyAlignment="1">
      <alignment horizontal="left" vertical="center"/>
    </xf>
    <xf numFmtId="16" fontId="44" fillId="25" borderId="26" xfId="24" applyNumberFormat="1" applyFont="1" applyFill="1" applyBorder="1" applyAlignment="1">
      <alignment horizontal="left" vertical="center"/>
    </xf>
    <xf numFmtId="16" fontId="44" fillId="25" borderId="14" xfId="24" applyNumberFormat="1" applyFont="1" applyFill="1" applyBorder="1" applyAlignment="1">
      <alignment horizontal="center" vertical="center"/>
    </xf>
    <xf numFmtId="16" fontId="44" fillId="25" borderId="25" xfId="24" applyNumberFormat="1" applyFont="1" applyFill="1" applyBorder="1" applyAlignment="1">
      <alignment horizontal="center" vertical="center"/>
    </xf>
    <xf numFmtId="16" fontId="46" fillId="25" borderId="14" xfId="24" applyNumberFormat="1" applyFont="1" applyFill="1" applyBorder="1" applyAlignment="1">
      <alignment horizontal="center" vertical="center"/>
    </xf>
    <xf numFmtId="0" fontId="63" fillId="26" borderId="15" xfId="0" applyFont="1" applyFill="1" applyBorder="1" applyAlignment="1">
      <alignment wrapText="1"/>
    </xf>
    <xf numFmtId="0" fontId="44" fillId="34" borderId="0" xfId="0" applyFont="1" applyFill="1" applyAlignment="1">
      <alignment wrapText="1"/>
    </xf>
    <xf numFmtId="0" fontId="5" fillId="25" borderId="44" xfId="134" applyFont="1" applyFill="1" applyBorder="1" applyAlignment="1">
      <alignment horizontal="left"/>
    </xf>
    <xf numFmtId="0" fontId="47" fillId="25" borderId="0" xfId="25" applyFont="1" applyFill="1" applyAlignment="1">
      <alignment horizontal="center" wrapText="1"/>
    </xf>
    <xf numFmtId="0" fontId="89" fillId="25" borderId="0" xfId="0" applyFont="1" applyFill="1" applyAlignment="1">
      <alignment wrapText="1"/>
    </xf>
    <xf numFmtId="0" fontId="74" fillId="25" borderId="19" xfId="0" applyFont="1" applyFill="1" applyBorder="1" applyAlignment="1">
      <alignment wrapText="1"/>
    </xf>
    <xf numFmtId="0" fontId="44" fillId="35" borderId="0" xfId="0" applyFont="1" applyFill="1" applyAlignment="1">
      <alignment horizontal="left"/>
    </xf>
    <xf numFmtId="0" fontId="5" fillId="25" borderId="0" xfId="132" applyFont="1" applyFill="1"/>
    <xf numFmtId="16" fontId="44" fillId="36" borderId="38" xfId="132" applyNumberFormat="1" applyFont="1" applyFill="1" applyBorder="1" applyAlignment="1">
      <alignment horizontal="center"/>
    </xf>
    <xf numFmtId="16" fontId="44" fillId="36" borderId="38" xfId="132" quotePrefix="1" applyNumberFormat="1" applyFont="1" applyFill="1" applyBorder="1" applyAlignment="1">
      <alignment horizontal="center"/>
    </xf>
    <xf numFmtId="16" fontId="44" fillId="36" borderId="38" xfId="0" applyNumberFormat="1" applyFont="1" applyFill="1" applyBorder="1" applyAlignment="1">
      <alignment horizontal="center" vertical="center" wrapText="1"/>
    </xf>
    <xf numFmtId="0" fontId="44" fillId="36" borderId="38" xfId="0" quotePrefix="1" applyFont="1" applyFill="1" applyBorder="1" applyAlignment="1">
      <alignment horizontal="center"/>
    </xf>
    <xf numFmtId="0" fontId="44" fillId="36" borderId="38" xfId="132" quotePrefix="1" applyFont="1" applyFill="1" applyBorder="1" applyAlignment="1">
      <alignment horizontal="center"/>
    </xf>
    <xf numFmtId="0" fontId="44" fillId="28" borderId="30" xfId="134" applyFont="1" applyFill="1" applyBorder="1" applyAlignment="1">
      <alignment horizontal="center" vertical="center" wrapText="1"/>
    </xf>
    <xf numFmtId="0" fontId="74" fillId="0" borderId="45" xfId="0" applyFont="1" applyBorder="1" applyAlignment="1">
      <alignment horizontal="left" vertical="center"/>
    </xf>
    <xf numFmtId="0" fontId="74" fillId="0" borderId="31" xfId="0" applyFont="1" applyBorder="1" applyAlignment="1">
      <alignment horizontal="left" vertical="center"/>
    </xf>
    <xf numFmtId="166" fontId="74" fillId="0" borderId="46" xfId="0" applyNumberFormat="1" applyFont="1" applyBorder="1" applyAlignment="1">
      <alignment vertical="center"/>
    </xf>
    <xf numFmtId="0" fontId="5" fillId="0" borderId="38" xfId="132" applyFont="1" applyBorder="1"/>
    <xf numFmtId="0" fontId="65" fillId="0" borderId="31" xfId="132" applyFont="1" applyBorder="1"/>
    <xf numFmtId="0" fontId="65" fillId="0" borderId="34" xfId="132" applyFont="1" applyBorder="1"/>
    <xf numFmtId="0" fontId="65" fillId="0" borderId="39" xfId="132" applyFont="1" applyBorder="1"/>
    <xf numFmtId="0" fontId="44" fillId="28" borderId="39" xfId="134" applyFont="1" applyFill="1" applyBorder="1" applyAlignment="1">
      <alignment horizontal="center" vertical="center"/>
    </xf>
    <xf numFmtId="0" fontId="5" fillId="0" borderId="30" xfId="132" applyFont="1" applyBorder="1"/>
    <xf numFmtId="0" fontId="5" fillId="0" borderId="31" xfId="132" applyFont="1" applyBorder="1"/>
    <xf numFmtId="165" fontId="44" fillId="0" borderId="0" xfId="133" applyNumberFormat="1" applyFont="1" applyAlignment="1">
      <alignment horizontal="center" vertical="center"/>
    </xf>
    <xf numFmtId="0" fontId="60" fillId="25" borderId="30" xfId="0" applyFont="1" applyFill="1" applyBorder="1" applyAlignment="1">
      <alignment horizontal="left" wrapText="1"/>
    </xf>
    <xf numFmtId="0" fontId="84" fillId="25" borderId="0" xfId="134" applyFont="1" applyFill="1" applyAlignment="1">
      <alignment horizontal="center" wrapText="1"/>
    </xf>
    <xf numFmtId="16" fontId="75" fillId="26" borderId="47" xfId="27" quotePrefix="1" applyNumberFormat="1" applyFont="1" applyFill="1" applyBorder="1" applyAlignment="1">
      <alignment horizontal="center"/>
    </xf>
    <xf numFmtId="16" fontId="61" fillId="26" borderId="38" xfId="27" applyNumberFormat="1" applyFont="1" applyFill="1" applyBorder="1" applyAlignment="1">
      <alignment horizontal="center"/>
    </xf>
    <xf numFmtId="16" fontId="63" fillId="25" borderId="39" xfId="24" quotePrefix="1" applyNumberFormat="1" applyFont="1" applyFill="1" applyBorder="1" applyAlignment="1">
      <alignment horizontal="center"/>
    </xf>
    <xf numFmtId="0" fontId="44" fillId="0" borderId="48" xfId="27" applyFont="1" applyBorder="1" applyAlignment="1">
      <alignment horizontal="center" vertical="center"/>
    </xf>
    <xf numFmtId="0" fontId="42" fillId="37" borderId="35" xfId="133" applyFont="1" applyFill="1" applyBorder="1" applyAlignment="1">
      <alignment horizontal="center" vertical="center" wrapText="1"/>
    </xf>
    <xf numFmtId="166" fontId="74" fillId="0" borderId="38" xfId="0" applyNumberFormat="1" applyFont="1" applyBorder="1" applyAlignment="1">
      <alignment horizontal="center"/>
    </xf>
    <xf numFmtId="16" fontId="74" fillId="0" borderId="0" xfId="0" applyNumberFormat="1" applyFont="1" applyAlignment="1">
      <alignment horizontal="left" vertical="center"/>
    </xf>
    <xf numFmtId="16" fontId="74" fillId="25" borderId="0" xfId="24" applyNumberFormat="1" applyFont="1" applyFill="1" applyAlignment="1">
      <alignment horizontal="left" vertical="center"/>
    </xf>
    <xf numFmtId="16" fontId="7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horizontal="center" vertical="center"/>
    </xf>
    <xf numFmtId="16" fontId="76" fillId="0" borderId="0" xfId="27" quotePrefix="1" applyNumberFormat="1" applyFont="1" applyAlignment="1">
      <alignment horizontal="center" vertical="center"/>
    </xf>
    <xf numFmtId="0" fontId="61" fillId="25" borderId="24" xfId="27" applyFont="1" applyFill="1" applyBorder="1" applyAlignment="1">
      <alignment wrapText="1"/>
    </xf>
    <xf numFmtId="16" fontId="89" fillId="25" borderId="38" xfId="0" quotePrefix="1" applyNumberFormat="1" applyFont="1" applyFill="1" applyBorder="1" applyAlignment="1">
      <alignment horizontal="center"/>
    </xf>
    <xf numFmtId="0" fontId="74" fillId="25" borderId="40" xfId="0" applyFont="1" applyFill="1" applyBorder="1" applyAlignment="1">
      <alignment wrapText="1"/>
    </xf>
    <xf numFmtId="16" fontId="74" fillId="25" borderId="40" xfId="132" quotePrefix="1" applyNumberFormat="1" applyFont="1" applyFill="1" applyBorder="1" applyAlignment="1">
      <alignment horizontal="center"/>
    </xf>
    <xf numFmtId="165" fontId="45" fillId="26" borderId="40" xfId="133" applyNumberFormat="1" applyFont="1" applyFill="1" applyBorder="1" applyAlignment="1">
      <alignment horizontal="center" vertical="center" wrapText="1"/>
    </xf>
    <xf numFmtId="165" fontId="44" fillId="24" borderId="32" xfId="133" applyNumberFormat="1" applyFont="1" applyFill="1" applyBorder="1" applyAlignment="1">
      <alignment horizontal="center" vertical="center"/>
    </xf>
    <xf numFmtId="166" fontId="45" fillId="25" borderId="38" xfId="0" quotePrefix="1" applyNumberFormat="1" applyFont="1" applyFill="1" applyBorder="1" applyAlignment="1">
      <alignment horizontal="center" vertical="center"/>
    </xf>
    <xf numFmtId="166" fontId="44" fillId="25" borderId="38" xfId="0" quotePrefix="1" applyNumberFormat="1" applyFont="1" applyFill="1" applyBorder="1" applyAlignment="1">
      <alignment horizontal="center" vertical="center"/>
    </xf>
    <xf numFmtId="165" fontId="44" fillId="26" borderId="40" xfId="133" applyNumberFormat="1" applyFont="1" applyFill="1" applyBorder="1" applyAlignment="1">
      <alignment horizontal="center" vertical="center"/>
    </xf>
    <xf numFmtId="166" fontId="46" fillId="0" borderId="0" xfId="0" applyNumberFormat="1" applyFont="1" applyAlignment="1">
      <alignment horizontal="center" vertical="center"/>
    </xf>
    <xf numFmtId="0" fontId="5" fillId="25" borderId="51" xfId="134" applyFont="1" applyFill="1" applyBorder="1" applyAlignment="1">
      <alignment horizontal="left"/>
    </xf>
    <xf numFmtId="16" fontId="75" fillId="25" borderId="0" xfId="133" applyNumberFormat="1" applyFont="1" applyFill="1" applyAlignment="1">
      <alignment horizontal="left" wrapText="1"/>
    </xf>
    <xf numFmtId="16" fontId="75" fillId="25" borderId="0" xfId="133" applyNumberFormat="1" applyFont="1" applyFill="1" applyAlignment="1">
      <alignment horizontal="center"/>
    </xf>
    <xf numFmtId="0" fontId="88" fillId="25" borderId="0" xfId="132" quotePrefix="1" applyFont="1" applyFill="1" applyAlignment="1">
      <alignment horizontal="center"/>
    </xf>
    <xf numFmtId="16" fontId="75" fillId="25" borderId="0" xfId="132" applyNumberFormat="1" applyFont="1" applyFill="1" applyAlignment="1">
      <alignment horizontal="center"/>
    </xf>
    <xf numFmtId="0" fontId="75" fillId="25" borderId="0" xfId="132" quotePrefix="1" applyFont="1" applyFill="1" applyAlignment="1">
      <alignment horizontal="center"/>
    </xf>
    <xf numFmtId="165" fontId="44" fillId="24" borderId="30" xfId="133" applyNumberFormat="1" applyFont="1" applyFill="1" applyBorder="1" applyAlignment="1">
      <alignment horizontal="center" vertical="center"/>
    </xf>
    <xf numFmtId="165" fontId="44" fillId="0" borderId="0" xfId="133" applyNumberFormat="1" applyFont="1" applyAlignment="1">
      <alignment horizontal="center" vertical="center" wrapText="1"/>
    </xf>
    <xf numFmtId="0" fontId="84" fillId="25" borderId="31" xfId="134" applyFont="1" applyFill="1" applyBorder="1" applyAlignment="1">
      <alignment horizontal="center" wrapText="1"/>
    </xf>
    <xf numFmtId="0" fontId="84" fillId="25" borderId="31" xfId="134" applyFont="1" applyFill="1" applyBorder="1" applyAlignment="1">
      <alignment horizontal="left"/>
    </xf>
    <xf numFmtId="16" fontId="44" fillId="25" borderId="30" xfId="133" quotePrefix="1" applyNumberFormat="1" applyFont="1" applyFill="1" applyBorder="1" applyAlignment="1">
      <alignment horizontal="center"/>
    </xf>
    <xf numFmtId="16" fontId="84" fillId="25" borderId="39" xfId="133" applyNumberFormat="1" applyFont="1" applyFill="1" applyBorder="1" applyAlignment="1">
      <alignment horizontal="center"/>
    </xf>
    <xf numFmtId="0" fontId="90" fillId="26" borderId="0" xfId="134" applyFont="1" applyFill="1" applyAlignment="1">
      <alignment horizontal="center"/>
    </xf>
    <xf numFmtId="0" fontId="90" fillId="26" borderId="0" xfId="134" applyFont="1" applyFill="1" applyAlignment="1">
      <alignment horizontal="left"/>
    </xf>
    <xf numFmtId="16" fontId="90" fillId="33" borderId="0" xfId="134" applyNumberFormat="1" applyFont="1" applyFill="1" applyAlignment="1">
      <alignment horizontal="center"/>
    </xf>
    <xf numFmtId="16" fontId="90" fillId="33" borderId="0" xfId="133" applyNumberFormat="1" applyFont="1" applyFill="1" applyAlignment="1">
      <alignment horizontal="center"/>
    </xf>
    <xf numFmtId="16" fontId="90" fillId="33" borderId="0" xfId="133" quotePrefix="1" applyNumberFormat="1" applyFont="1" applyFill="1" applyAlignment="1">
      <alignment horizontal="center"/>
    </xf>
    <xf numFmtId="0" fontId="75" fillId="26" borderId="48" xfId="27" applyFont="1" applyFill="1" applyBorder="1" applyAlignment="1">
      <alignment horizontal="center" vertical="center" wrapText="1"/>
    </xf>
    <xf numFmtId="16" fontId="75" fillId="25" borderId="48" xfId="27" quotePrefix="1" applyNumberFormat="1" applyFont="1" applyFill="1" applyBorder="1" applyAlignment="1">
      <alignment horizontal="center" vertical="center"/>
    </xf>
    <xf numFmtId="0" fontId="77" fillId="0" borderId="0" xfId="27" applyFont="1" applyAlignment="1">
      <alignment horizontal="left" vertical="center"/>
    </xf>
    <xf numFmtId="0" fontId="44" fillId="25" borderId="25" xfId="23" applyFont="1" applyFill="1" applyBorder="1" applyAlignment="1">
      <alignment horizontal="center" vertical="center" wrapText="1"/>
    </xf>
    <xf numFmtId="0" fontId="44" fillId="25" borderId="25" xfId="23" applyFont="1" applyFill="1" applyBorder="1" applyAlignment="1">
      <alignment horizontal="center" vertical="center"/>
    </xf>
    <xf numFmtId="0" fontId="76" fillId="0" borderId="0" xfId="27" applyFont="1" applyAlignment="1">
      <alignment horizontal="left" vertical="center"/>
    </xf>
    <xf numFmtId="0" fontId="63" fillId="26" borderId="54" xfId="0" applyFont="1" applyFill="1" applyBorder="1"/>
    <xf numFmtId="0" fontId="63" fillId="26" borderId="55" xfId="0" applyFont="1" applyFill="1" applyBorder="1"/>
    <xf numFmtId="0" fontId="63" fillId="26" borderId="34" xfId="0" applyFont="1" applyFill="1" applyBorder="1"/>
    <xf numFmtId="16" fontId="75" fillId="25" borderId="48" xfId="27" quotePrefix="1" applyNumberFormat="1" applyFont="1" applyFill="1" applyBorder="1" applyAlignment="1">
      <alignment vertical="center"/>
    </xf>
    <xf numFmtId="16" fontId="77" fillId="25" borderId="14" xfId="27" quotePrefix="1" applyNumberFormat="1" applyFont="1" applyFill="1" applyBorder="1" applyAlignment="1">
      <alignment vertical="center"/>
    </xf>
    <xf numFmtId="0" fontId="76" fillId="26" borderId="25" xfId="27" applyFont="1" applyFill="1" applyBorder="1" applyAlignment="1">
      <alignment vertical="center" wrapText="1"/>
    </xf>
    <xf numFmtId="16" fontId="44" fillId="0" borderId="34" xfId="0" applyNumberFormat="1" applyFont="1" applyBorder="1" applyAlignment="1">
      <alignment horizontal="left"/>
    </xf>
    <xf numFmtId="16" fontId="44" fillId="0" borderId="54" xfId="0" applyNumberFormat="1" applyFont="1" applyBorder="1"/>
    <xf numFmtId="0" fontId="61" fillId="25" borderId="32" xfId="27" applyFont="1" applyFill="1" applyBorder="1"/>
    <xf numFmtId="16" fontId="61" fillId="25" borderId="38" xfId="27" quotePrefix="1" applyNumberFormat="1" applyFont="1" applyFill="1" applyBorder="1" applyAlignment="1">
      <alignment horizontal="center"/>
    </xf>
    <xf numFmtId="16" fontId="63" fillId="25" borderId="39" xfId="27" applyNumberFormat="1" applyFont="1" applyFill="1" applyBorder="1" applyAlignment="1">
      <alignment horizontal="center"/>
    </xf>
    <xf numFmtId="16" fontId="44" fillId="0" borderId="54" xfId="0" applyNumberFormat="1" applyFont="1" applyBorder="1" applyAlignment="1">
      <alignment horizontal="center"/>
    </xf>
    <xf numFmtId="0" fontId="44" fillId="25" borderId="14" xfId="23" applyFont="1" applyFill="1" applyBorder="1" applyAlignment="1">
      <alignment vertical="center" wrapText="1"/>
    </xf>
    <xf numFmtId="0" fontId="44" fillId="25" borderId="14" xfId="23" applyFont="1" applyFill="1" applyBorder="1" applyAlignment="1">
      <alignment vertical="center"/>
    </xf>
    <xf numFmtId="0" fontId="76" fillId="26" borderId="48" xfId="27" applyFont="1" applyFill="1" applyBorder="1" applyAlignment="1">
      <alignment vertical="center"/>
    </xf>
    <xf numFmtId="16" fontId="76" fillId="0" borderId="48" xfId="27" quotePrefix="1" applyNumberFormat="1" applyFont="1" applyBorder="1" applyAlignment="1">
      <alignment vertical="center"/>
    </xf>
    <xf numFmtId="16" fontId="76" fillId="0" borderId="48" xfId="27" applyNumberFormat="1" applyFont="1" applyBorder="1" applyAlignment="1">
      <alignment vertical="center"/>
    </xf>
    <xf numFmtId="0" fontId="60" fillId="25" borderId="52" xfId="0" applyFont="1" applyFill="1" applyBorder="1"/>
    <xf numFmtId="16" fontId="60" fillId="25" borderId="53" xfId="132" applyNumberFormat="1" applyFont="1" applyFill="1" applyBorder="1" applyAlignment="1">
      <alignment horizontal="center"/>
    </xf>
    <xf numFmtId="16" fontId="60" fillId="25" borderId="53" xfId="132" quotePrefix="1" applyNumberFormat="1" applyFont="1" applyFill="1" applyBorder="1" applyAlignment="1">
      <alignment horizontal="center"/>
    </xf>
    <xf numFmtId="165" fontId="45" fillId="26" borderId="0" xfId="133" applyNumberFormat="1" applyFont="1" applyFill="1" applyAlignment="1">
      <alignment horizontal="center" vertical="center" wrapText="1"/>
    </xf>
    <xf numFmtId="165" fontId="44" fillId="26" borderId="0" xfId="133" applyNumberFormat="1" applyFont="1" applyFill="1" applyAlignment="1">
      <alignment horizontal="center" vertical="center"/>
    </xf>
    <xf numFmtId="166" fontId="46" fillId="0" borderId="32" xfId="0" applyNumberFormat="1" applyFont="1" applyBorder="1" applyAlignment="1">
      <alignment horizontal="center" vertical="center"/>
    </xf>
    <xf numFmtId="0" fontId="44" fillId="25" borderId="32" xfId="132" applyFont="1" applyFill="1" applyBorder="1" applyAlignment="1">
      <alignment horizontal="center" vertical="center"/>
    </xf>
    <xf numFmtId="16" fontId="44" fillId="25" borderId="38" xfId="132" quotePrefix="1" applyNumberFormat="1" applyFont="1" applyFill="1" applyBorder="1" applyAlignment="1">
      <alignment horizontal="center"/>
    </xf>
    <xf numFmtId="16" fontId="44" fillId="25" borderId="38" xfId="132" applyNumberFormat="1" applyFont="1" applyFill="1" applyBorder="1" applyAlignment="1">
      <alignment horizontal="center"/>
    </xf>
    <xf numFmtId="16" fontId="44" fillId="26" borderId="38" xfId="132" quotePrefix="1" applyNumberFormat="1" applyFont="1" applyFill="1" applyBorder="1" applyAlignment="1">
      <alignment horizontal="center"/>
    </xf>
    <xf numFmtId="16" fontId="44" fillId="26" borderId="38" xfId="132" applyNumberFormat="1" applyFont="1" applyFill="1" applyBorder="1" applyAlignment="1">
      <alignment horizontal="center"/>
    </xf>
    <xf numFmtId="16" fontId="44" fillId="25" borderId="40" xfId="132" applyNumberFormat="1" applyFont="1" applyFill="1" applyBorder="1" applyAlignment="1">
      <alignment horizontal="center"/>
    </xf>
    <xf numFmtId="16" fontId="74" fillId="0" borderId="32" xfId="0" applyNumberFormat="1" applyFont="1" applyBorder="1" applyAlignment="1">
      <alignment horizontal="left" vertical="center"/>
    </xf>
    <xf numFmtId="0" fontId="43" fillId="25" borderId="32" xfId="132" applyFont="1" applyFill="1" applyBorder="1"/>
    <xf numFmtId="165" fontId="44" fillId="26" borderId="0" xfId="133" applyNumberFormat="1" applyFont="1" applyFill="1" applyAlignment="1">
      <alignment horizontal="center" vertical="center" wrapText="1"/>
    </xf>
    <xf numFmtId="0" fontId="47" fillId="26" borderId="32" xfId="25" applyFont="1" applyFill="1" applyBorder="1" applyAlignment="1">
      <alignment horizontal="center" wrapText="1"/>
    </xf>
    <xf numFmtId="0" fontId="47" fillId="26" borderId="0" xfId="25" applyFont="1" applyFill="1" applyAlignment="1">
      <alignment horizontal="center" wrapText="1"/>
    </xf>
    <xf numFmtId="0" fontId="5" fillId="25" borderId="54" xfId="134" applyFont="1" applyFill="1" applyBorder="1" applyAlignment="1">
      <alignment horizontal="left"/>
    </xf>
    <xf numFmtId="0" fontId="5" fillId="25" borderId="56" xfId="134" applyFont="1" applyFill="1" applyBorder="1" applyAlignment="1">
      <alignment horizontal="left"/>
    </xf>
    <xf numFmtId="0" fontId="5" fillId="0" borderId="31" xfId="132" applyFont="1" applyBorder="1" applyAlignment="1">
      <alignment horizontal="left"/>
    </xf>
    <xf numFmtId="0" fontId="44" fillId="28" borderId="48" xfId="134" applyFont="1" applyFill="1" applyBorder="1" applyAlignment="1">
      <alignment horizontal="center" vertical="center" wrapText="1"/>
    </xf>
    <xf numFmtId="166" fontId="46" fillId="25" borderId="53" xfId="0" applyNumberFormat="1" applyFont="1" applyFill="1" applyBorder="1" applyAlignment="1">
      <alignment horizontal="center" vertical="center"/>
    </xf>
    <xf numFmtId="166" fontId="44" fillId="25" borderId="38" xfId="0" applyNumberFormat="1" applyFont="1" applyFill="1" applyBorder="1" applyAlignment="1">
      <alignment horizontal="center" vertical="center"/>
    </xf>
    <xf numFmtId="0" fontId="5" fillId="0" borderId="39" xfId="132" applyFont="1" applyBorder="1" applyAlignment="1">
      <alignment horizontal="center"/>
    </xf>
    <xf numFmtId="0" fontId="44" fillId="25" borderId="54" xfId="134" applyFont="1" applyFill="1" applyBorder="1" applyAlignment="1">
      <alignment horizontal="center" vertical="center"/>
    </xf>
    <xf numFmtId="166" fontId="47" fillId="25" borderId="32" xfId="0" applyNumberFormat="1" applyFont="1" applyFill="1" applyBorder="1" applyAlignment="1">
      <alignment horizontal="center" vertical="center"/>
    </xf>
    <xf numFmtId="166" fontId="45" fillId="25" borderId="32" xfId="0" applyNumberFormat="1" applyFont="1" applyFill="1" applyBorder="1" applyAlignment="1">
      <alignment horizontal="center" vertical="center"/>
    </xf>
    <xf numFmtId="0" fontId="89" fillId="25" borderId="32" xfId="0" applyFont="1" applyFill="1" applyBorder="1" applyAlignment="1">
      <alignment wrapText="1"/>
    </xf>
    <xf numFmtId="0" fontId="44" fillId="34" borderId="32" xfId="0" applyFont="1" applyFill="1" applyBorder="1"/>
    <xf numFmtId="0" fontId="60" fillId="25" borderId="54" xfId="0" applyFont="1" applyFill="1" applyBorder="1" applyAlignment="1">
      <alignment wrapText="1"/>
    </xf>
    <xf numFmtId="0" fontId="60" fillId="25" borderId="32" xfId="0" applyFont="1" applyFill="1" applyBorder="1" applyAlignment="1">
      <alignment wrapText="1"/>
    </xf>
    <xf numFmtId="0" fontId="89" fillId="0" borderId="32" xfId="0" applyFont="1" applyBorder="1" applyAlignment="1">
      <alignment wrapText="1"/>
    </xf>
    <xf numFmtId="16" fontId="75" fillId="25" borderId="54" xfId="133" applyNumberFormat="1" applyFont="1" applyFill="1" applyBorder="1" applyAlignment="1">
      <alignment horizontal="center"/>
    </xf>
    <xf numFmtId="16" fontId="84" fillId="25" borderId="32" xfId="134" applyNumberFormat="1" applyFont="1" applyFill="1" applyBorder="1" applyAlignment="1">
      <alignment horizontal="center"/>
    </xf>
    <xf numFmtId="16" fontId="84" fillId="25" borderId="30" xfId="134" applyNumberFormat="1" applyFont="1" applyFill="1" applyBorder="1" applyAlignment="1">
      <alignment horizontal="center"/>
    </xf>
    <xf numFmtId="0" fontId="75" fillId="25" borderId="56" xfId="133" applyFont="1" applyFill="1" applyBorder="1" applyAlignment="1">
      <alignment horizontal="left" wrapText="1"/>
    </xf>
    <xf numFmtId="16" fontId="44" fillId="25" borderId="53" xfId="133" quotePrefix="1" applyNumberFormat="1" applyFont="1" applyFill="1" applyBorder="1" applyAlignment="1">
      <alignment horizontal="center"/>
    </xf>
    <xf numFmtId="0" fontId="44" fillId="32" borderId="48" xfId="133" applyFont="1" applyFill="1" applyBorder="1" applyAlignment="1">
      <alignment horizontal="center" vertical="center"/>
    </xf>
    <xf numFmtId="0" fontId="60" fillId="25" borderId="58" xfId="0" applyFont="1" applyFill="1" applyBorder="1" applyAlignment="1">
      <alignment wrapText="1"/>
    </xf>
    <xf numFmtId="0" fontId="60" fillId="25" borderId="57" xfId="0" applyFont="1" applyFill="1" applyBorder="1"/>
    <xf numFmtId="0" fontId="44" fillId="34" borderId="40" xfId="0" applyFont="1" applyFill="1" applyBorder="1" applyAlignment="1">
      <alignment wrapText="1"/>
    </xf>
    <xf numFmtId="165" fontId="75" fillId="0" borderId="32" xfId="133" applyNumberFormat="1" applyFont="1" applyBorder="1" applyAlignment="1">
      <alignment horizontal="center" vertical="center" wrapText="1"/>
    </xf>
    <xf numFmtId="165" fontId="75" fillId="0" borderId="0" xfId="133" applyNumberFormat="1" applyFont="1" applyAlignment="1">
      <alignment horizontal="center" vertical="center"/>
    </xf>
    <xf numFmtId="166" fontId="75" fillId="0" borderId="30" xfId="0" applyNumberFormat="1" applyFont="1" applyBorder="1" applyAlignment="1">
      <alignment horizontal="center" vertical="center"/>
    </xf>
    <xf numFmtId="166" fontId="75" fillId="26" borderId="32" xfId="0" applyNumberFormat="1" applyFont="1" applyFill="1" applyBorder="1" applyAlignment="1">
      <alignment horizontal="center" vertical="center"/>
    </xf>
    <xf numFmtId="166" fontId="75" fillId="0" borderId="32" xfId="0" applyNumberFormat="1" applyFont="1" applyBorder="1" applyAlignment="1">
      <alignment horizontal="center" vertical="center"/>
    </xf>
    <xf numFmtId="165" fontId="75" fillId="0" borderId="30" xfId="133" applyNumberFormat="1" applyFont="1" applyBorder="1" applyAlignment="1">
      <alignment horizontal="center" vertical="center" wrapText="1"/>
    </xf>
    <xf numFmtId="165" fontId="75" fillId="0" borderId="31" xfId="133" applyNumberFormat="1" applyFont="1" applyBorder="1" applyAlignment="1">
      <alignment horizontal="center" vertical="center"/>
    </xf>
    <xf numFmtId="166" fontId="75" fillId="26" borderId="30" xfId="0" applyNumberFormat="1" applyFont="1" applyFill="1" applyBorder="1" applyAlignment="1">
      <alignment horizontal="center" vertical="center"/>
    </xf>
    <xf numFmtId="166" fontId="75" fillId="0" borderId="39" xfId="0" applyNumberFormat="1" applyFont="1" applyBorder="1" applyAlignment="1">
      <alignment horizontal="center" vertical="center"/>
    </xf>
    <xf numFmtId="165" fontId="75" fillId="0" borderId="0" xfId="133" applyNumberFormat="1" applyFont="1" applyAlignment="1">
      <alignment horizontal="center" vertical="center" wrapText="1"/>
    </xf>
    <xf numFmtId="0" fontId="47" fillId="25" borderId="59" xfId="25" applyFont="1" applyFill="1" applyBorder="1" applyAlignment="1">
      <alignment horizontal="center" wrapText="1"/>
    </xf>
    <xf numFmtId="165" fontId="45" fillId="24" borderId="0" xfId="133" applyNumberFormat="1" applyFont="1" applyFill="1" applyAlignment="1">
      <alignment horizontal="center" vertical="center"/>
    </xf>
    <xf numFmtId="165" fontId="44" fillId="24" borderId="31" xfId="133" applyNumberFormat="1" applyFont="1" applyFill="1" applyBorder="1" applyAlignment="1">
      <alignment horizontal="center" vertical="center"/>
    </xf>
    <xf numFmtId="166" fontId="47" fillId="25" borderId="60" xfId="0" applyNumberFormat="1" applyFont="1" applyFill="1" applyBorder="1" applyAlignment="1">
      <alignment horizontal="center" vertical="center"/>
    </xf>
    <xf numFmtId="166" fontId="75" fillId="26" borderId="38" xfId="0" applyNumberFormat="1" applyFont="1" applyFill="1" applyBorder="1" applyAlignment="1">
      <alignment horizontal="center" vertical="center"/>
    </xf>
    <xf numFmtId="166" fontId="44" fillId="25" borderId="39" xfId="0" quotePrefix="1" applyNumberFormat="1" applyFont="1" applyFill="1" applyBorder="1" applyAlignment="1">
      <alignment horizontal="center" vertical="center"/>
    </xf>
    <xf numFmtId="166" fontId="75" fillId="0" borderId="38" xfId="0" applyNumberFormat="1" applyFont="1" applyBorder="1" applyAlignment="1">
      <alignment horizontal="center" vertical="center"/>
    </xf>
    <xf numFmtId="0" fontId="60" fillId="25" borderId="61" xfId="0" applyFont="1" applyFill="1" applyBorder="1" applyAlignment="1">
      <alignment wrapText="1"/>
    </xf>
    <xf numFmtId="16" fontId="60" fillId="25" borderId="38" xfId="132" quotePrefix="1" applyNumberFormat="1" applyFont="1" applyFill="1" applyBorder="1" applyAlignment="1">
      <alignment horizontal="center"/>
    </xf>
    <xf numFmtId="16" fontId="60" fillId="25" borderId="0" xfId="132" applyNumberFormat="1" applyFont="1" applyFill="1" applyAlignment="1">
      <alignment horizontal="center"/>
    </xf>
    <xf numFmtId="16" fontId="60" fillId="25" borderId="38" xfId="132" applyNumberFormat="1" applyFont="1" applyFill="1" applyBorder="1" applyAlignment="1">
      <alignment horizontal="center"/>
    </xf>
    <xf numFmtId="16" fontId="60" fillId="26" borderId="38" xfId="132" quotePrefix="1" applyNumberFormat="1" applyFont="1" applyFill="1" applyBorder="1" applyAlignment="1">
      <alignment horizontal="center"/>
    </xf>
    <xf numFmtId="16" fontId="60" fillId="25" borderId="40" xfId="132" quotePrefix="1" applyNumberFormat="1" applyFont="1" applyFill="1" applyBorder="1" applyAlignment="1">
      <alignment horizontal="center"/>
    </xf>
    <xf numFmtId="0" fontId="60" fillId="25" borderId="31" xfId="0" applyFont="1" applyFill="1" applyBorder="1" applyAlignment="1">
      <alignment wrapText="1"/>
    </xf>
    <xf numFmtId="0" fontId="44" fillId="25" borderId="0" xfId="132" applyFont="1" applyFill="1" applyAlignment="1">
      <alignment vertical="center"/>
    </xf>
    <xf numFmtId="16" fontId="44" fillId="25" borderId="62" xfId="132" quotePrefix="1" applyNumberFormat="1" applyFont="1" applyFill="1" applyBorder="1" applyAlignment="1">
      <alignment horizontal="center"/>
    </xf>
    <xf numFmtId="16" fontId="60" fillId="25" borderId="39" xfId="132" applyNumberFormat="1" applyFont="1" applyFill="1" applyBorder="1" applyAlignment="1">
      <alignment horizontal="center"/>
    </xf>
    <xf numFmtId="16" fontId="44" fillId="25" borderId="0" xfId="24" applyNumberFormat="1" applyFont="1" applyFill="1" applyAlignment="1">
      <alignment horizontal="left" vertical="center"/>
    </xf>
    <xf numFmtId="16" fontId="46" fillId="25" borderId="0" xfId="24" applyNumberFormat="1" applyFont="1" applyFill="1" applyAlignment="1">
      <alignment horizontal="center" vertical="center"/>
    </xf>
    <xf numFmtId="16" fontId="44" fillId="25" borderId="0" xfId="24" applyNumberFormat="1" applyFont="1" applyFill="1" applyAlignment="1">
      <alignment horizontal="center" vertical="center"/>
    </xf>
    <xf numFmtId="0" fontId="75" fillId="26" borderId="0" xfId="27" applyFont="1" applyFill="1" applyAlignment="1">
      <alignment horizontal="center" vertical="center" wrapText="1"/>
    </xf>
    <xf numFmtId="16" fontId="75" fillId="25" borderId="0" xfId="27" quotePrefix="1" applyNumberFormat="1" applyFont="1" applyFill="1" applyAlignment="1">
      <alignment vertical="center"/>
    </xf>
    <xf numFmtId="16" fontId="75" fillId="25" borderId="0" xfId="27" quotePrefix="1" applyNumberFormat="1" applyFont="1" applyFill="1" applyAlignment="1">
      <alignment horizontal="center" vertical="center"/>
    </xf>
    <xf numFmtId="0" fontId="75" fillId="26" borderId="48" xfId="27" applyFont="1" applyFill="1" applyBorder="1" applyAlignment="1">
      <alignment horizontal="center" vertical="center"/>
    </xf>
    <xf numFmtId="0" fontId="84" fillId="25" borderId="0" xfId="134" applyFont="1" applyFill="1" applyAlignment="1">
      <alignment horizontal="center"/>
    </xf>
    <xf numFmtId="0" fontId="76" fillId="26" borderId="25" xfId="27" applyFont="1" applyFill="1" applyBorder="1" applyAlignment="1">
      <alignment vertical="center"/>
    </xf>
    <xf numFmtId="16" fontId="74" fillId="25" borderId="32" xfId="0" applyNumberFormat="1" applyFont="1" applyFill="1" applyBorder="1"/>
    <xf numFmtId="0" fontId="61" fillId="25" borderId="38" xfId="27" applyFont="1" applyFill="1" applyBorder="1" applyAlignment="1">
      <alignment wrapText="1"/>
    </xf>
    <xf numFmtId="0" fontId="61" fillId="25" borderId="32" xfId="27" applyFont="1" applyFill="1" applyBorder="1" applyAlignment="1">
      <alignment wrapText="1"/>
    </xf>
    <xf numFmtId="0" fontId="43" fillId="25" borderId="0" xfId="132" applyFont="1" applyFill="1"/>
    <xf numFmtId="0" fontId="75" fillId="25" borderId="59" xfId="133" applyFont="1" applyFill="1" applyBorder="1" applyAlignment="1">
      <alignment horizontal="center"/>
    </xf>
    <xf numFmtId="16" fontId="47" fillId="25" borderId="32" xfId="133" applyNumberFormat="1" applyFont="1" applyFill="1" applyBorder="1" applyAlignment="1">
      <alignment horizontal="left" wrapText="1"/>
    </xf>
    <xf numFmtId="16" fontId="44" fillId="0" borderId="32" xfId="0" applyNumberFormat="1" applyFont="1" applyBorder="1" applyAlignment="1">
      <alignment wrapText="1"/>
    </xf>
    <xf numFmtId="16" fontId="44" fillId="0" borderId="54" xfId="0" applyNumberFormat="1" applyFont="1" applyBorder="1" applyAlignment="1">
      <alignment wrapText="1"/>
    </xf>
    <xf numFmtId="0" fontId="75" fillId="25" borderId="56" xfId="133" applyFont="1" applyFill="1" applyBorder="1" applyAlignment="1">
      <alignment horizontal="left"/>
    </xf>
    <xf numFmtId="0" fontId="63" fillId="26" borderId="30" xfId="0" applyFont="1" applyFill="1" applyBorder="1" applyAlignment="1">
      <alignment wrapText="1"/>
    </xf>
    <xf numFmtId="165" fontId="75" fillId="0" borderId="34" xfId="133" applyNumberFormat="1" applyFont="1" applyBorder="1" applyAlignment="1">
      <alignment horizontal="center" vertical="center"/>
    </xf>
    <xf numFmtId="166" fontId="44" fillId="25" borderId="39" xfId="0" applyNumberFormat="1" applyFont="1" applyFill="1" applyBorder="1" applyAlignment="1">
      <alignment horizontal="center" vertical="center"/>
    </xf>
    <xf numFmtId="166" fontId="44" fillId="25" borderId="32" xfId="0" applyNumberFormat="1" applyFont="1" applyFill="1" applyBorder="1" applyAlignment="1">
      <alignment horizontal="center" vertical="center"/>
    </xf>
    <xf numFmtId="0" fontId="76" fillId="26" borderId="0" xfId="27" applyFont="1" applyFill="1" applyAlignment="1">
      <alignment vertical="center"/>
    </xf>
    <xf numFmtId="16" fontId="76" fillId="0" borderId="0" xfId="27" quotePrefix="1" applyNumberFormat="1" applyFont="1" applyAlignment="1">
      <alignment vertical="center"/>
    </xf>
    <xf numFmtId="16" fontId="60" fillId="25" borderId="34" xfId="132" quotePrefix="1" applyNumberFormat="1" applyFont="1" applyFill="1" applyBorder="1" applyAlignment="1">
      <alignment horizontal="center"/>
    </xf>
    <xf numFmtId="0" fontId="60" fillId="25" borderId="0" xfId="0" applyFont="1" applyFill="1"/>
    <xf numFmtId="0" fontId="74" fillId="25" borderId="0" xfId="0" applyFont="1" applyFill="1" applyAlignment="1">
      <alignment wrapText="1"/>
    </xf>
    <xf numFmtId="16" fontId="74" fillId="25" borderId="40" xfId="132" applyNumberFormat="1" applyFont="1" applyFill="1" applyBorder="1" applyAlignment="1">
      <alignment horizontal="center"/>
    </xf>
    <xf numFmtId="16" fontId="60" fillId="25" borderId="40" xfId="132" applyNumberFormat="1" applyFont="1" applyFill="1" applyBorder="1" applyAlignment="1">
      <alignment horizontal="center"/>
    </xf>
    <xf numFmtId="0" fontId="84" fillId="25" borderId="31" xfId="134" applyFont="1" applyFill="1" applyBorder="1" applyAlignment="1">
      <alignment horizontal="center"/>
    </xf>
    <xf numFmtId="0" fontId="44" fillId="28" borderId="36" xfId="134" applyFont="1" applyFill="1" applyBorder="1" applyAlignment="1">
      <alignment vertical="center" wrapText="1"/>
    </xf>
    <xf numFmtId="0" fontId="44" fillId="28" borderId="49" xfId="134" applyFont="1" applyFill="1" applyBorder="1" applyAlignment="1">
      <alignment vertical="center" wrapText="1"/>
    </xf>
    <xf numFmtId="0" fontId="63" fillId="26" borderId="39" xfId="0" applyFont="1" applyFill="1" applyBorder="1"/>
    <xf numFmtId="0" fontId="49" fillId="0" borderId="0" xfId="23" applyFont="1" applyAlignment="1">
      <alignment horizontal="center"/>
    </xf>
    <xf numFmtId="0" fontId="55" fillId="0" borderId="0" xfId="23" applyFont="1" applyAlignment="1">
      <alignment horizontal="center"/>
    </xf>
    <xf numFmtId="0" fontId="7" fillId="0" borderId="0" xfId="132" applyFont="1" applyAlignment="1">
      <alignment horizontal="center" vertical="center"/>
    </xf>
    <xf numFmtId="0" fontId="6" fillId="0" borderId="0" xfId="132" applyFont="1" applyAlignment="1">
      <alignment horizontal="center" vertical="center"/>
    </xf>
    <xf numFmtId="0" fontId="74" fillId="0" borderId="41" xfId="134" applyFont="1" applyBorder="1" applyAlignment="1">
      <alignment horizontal="center" vertical="center" wrapText="1"/>
    </xf>
    <xf numFmtId="0" fontId="74" fillId="0" borderId="43" xfId="134" applyFont="1" applyBorder="1" applyAlignment="1">
      <alignment horizontal="center" vertical="center"/>
    </xf>
    <xf numFmtId="0" fontId="74" fillId="0" borderId="30" xfId="134" applyFont="1" applyBorder="1" applyAlignment="1">
      <alignment horizontal="center" vertical="center"/>
    </xf>
    <xf numFmtId="0" fontId="74" fillId="0" borderId="34" xfId="134" applyFont="1" applyBorder="1" applyAlignment="1">
      <alignment horizontal="center" vertical="center"/>
    </xf>
    <xf numFmtId="0" fontId="44" fillId="0" borderId="41" xfId="132" applyFont="1" applyBorder="1" applyAlignment="1">
      <alignment horizontal="center" vertical="center"/>
    </xf>
    <xf numFmtId="0" fontId="44" fillId="0" borderId="42" xfId="132" applyFont="1" applyBorder="1" applyAlignment="1">
      <alignment horizontal="center" vertical="center"/>
    </xf>
    <xf numFmtId="0" fontId="44" fillId="0" borderId="32" xfId="132" applyFont="1" applyBorder="1" applyAlignment="1">
      <alignment horizontal="center" vertical="center"/>
    </xf>
    <xf numFmtId="0" fontId="44" fillId="0" borderId="0" xfId="132" applyFont="1" applyAlignment="1">
      <alignment horizontal="center" vertical="center"/>
    </xf>
    <xf numFmtId="0" fontId="44" fillId="0" borderId="30" xfId="27" applyFont="1" applyBorder="1" applyAlignment="1">
      <alignment horizontal="center" vertical="center"/>
    </xf>
    <xf numFmtId="0" fontId="44" fillId="0" borderId="34" xfId="27" applyFont="1" applyBorder="1" applyAlignment="1">
      <alignment horizontal="center" vertical="center"/>
    </xf>
    <xf numFmtId="0" fontId="74" fillId="0" borderId="16" xfId="23" applyFont="1" applyBorder="1" applyAlignment="1">
      <alignment horizontal="center" vertical="center" wrapText="1"/>
    </xf>
    <xf numFmtId="0" fontId="74" fillId="0" borderId="17" xfId="23" applyFont="1" applyBorder="1" applyAlignment="1">
      <alignment horizontal="center" vertical="center"/>
    </xf>
    <xf numFmtId="0" fontId="74" fillId="0" borderId="30" xfId="23" applyFont="1" applyBorder="1" applyAlignment="1">
      <alignment horizontal="center" vertical="center"/>
    </xf>
    <xf numFmtId="0" fontId="74" fillId="0" borderId="34" xfId="23" applyFont="1" applyBorder="1" applyAlignment="1">
      <alignment horizontal="center" vertical="center"/>
    </xf>
    <xf numFmtId="0" fontId="44" fillId="0" borderId="27" xfId="27" applyFont="1" applyBorder="1" applyAlignment="1">
      <alignment horizontal="center" vertical="center"/>
    </xf>
    <xf numFmtId="0" fontId="44" fillId="0" borderId="26" xfId="27" applyFont="1" applyBorder="1" applyAlignment="1">
      <alignment horizontal="center" vertical="center"/>
    </xf>
    <xf numFmtId="0" fontId="44" fillId="0" borderId="16" xfId="27" applyFont="1" applyBorder="1" applyAlignment="1">
      <alignment horizontal="center" vertical="center"/>
    </xf>
    <xf numFmtId="0" fontId="44" fillId="0" borderId="17" xfId="27" applyFont="1" applyBorder="1" applyAlignment="1">
      <alignment horizontal="center" vertical="center"/>
    </xf>
    <xf numFmtId="0" fontId="7" fillId="0" borderId="0" xfId="27" applyFont="1" applyAlignment="1">
      <alignment horizontal="center" vertical="center"/>
    </xf>
    <xf numFmtId="0" fontId="6" fillId="0" borderId="0" xfId="27" applyFont="1" applyAlignment="1">
      <alignment horizontal="center" vertical="center"/>
    </xf>
    <xf numFmtId="0" fontId="76" fillId="26" borderId="0" xfId="27" applyFont="1" applyFill="1" applyAlignment="1">
      <alignment horizontal="left" vertical="center"/>
    </xf>
    <xf numFmtId="0" fontId="44" fillId="0" borderId="49" xfId="27" applyFont="1" applyBorder="1" applyAlignment="1">
      <alignment horizontal="center" vertical="center"/>
    </xf>
    <xf numFmtId="0" fontId="44" fillId="0" borderId="50" xfId="27" applyFont="1" applyBorder="1" applyAlignment="1">
      <alignment horizontal="center" vertical="center"/>
    </xf>
    <xf numFmtId="0" fontId="7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44" fillId="0" borderId="14" xfId="23" applyFont="1" applyBorder="1" applyAlignment="1">
      <alignment horizontal="center" vertical="center"/>
    </xf>
    <xf numFmtId="0" fontId="44" fillId="0" borderId="22" xfId="23" applyFont="1" applyBorder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44" fillId="0" borderId="14" xfId="27" applyFont="1" applyBorder="1" applyAlignment="1">
      <alignment horizontal="center" vertical="center"/>
    </xf>
    <xf numFmtId="0" fontId="44" fillId="0" borderId="22" xfId="27" applyFont="1" applyBorder="1" applyAlignment="1">
      <alignment horizontal="center" vertical="center"/>
    </xf>
    <xf numFmtId="0" fontId="87" fillId="0" borderId="0" xfId="27" applyFont="1" applyAlignment="1">
      <alignment horizontal="center"/>
    </xf>
    <xf numFmtId="49" fontId="46" fillId="0" borderId="0" xfId="24" applyNumberFormat="1" applyFont="1" applyAlignment="1">
      <alignment horizontal="center"/>
    </xf>
    <xf numFmtId="0" fontId="6" fillId="0" borderId="0" xfId="132" applyFont="1" applyAlignment="1">
      <alignment horizontal="center"/>
    </xf>
    <xf numFmtId="0" fontId="7" fillId="0" borderId="0" xfId="132" applyFont="1" applyAlignment="1">
      <alignment horizontal="center"/>
    </xf>
    <xf numFmtId="0" fontId="44" fillId="28" borderId="16" xfId="134" applyFont="1" applyFill="1" applyBorder="1" applyAlignment="1">
      <alignment horizontal="center" vertical="center" wrapText="1"/>
    </xf>
    <xf numFmtId="0" fontId="44" fillId="28" borderId="17" xfId="134" applyFont="1" applyFill="1" applyBorder="1" applyAlignment="1">
      <alignment horizontal="center" vertical="center" wrapText="1"/>
    </xf>
    <xf numFmtId="0" fontId="44" fillId="28" borderId="30" xfId="134" applyFont="1" applyFill="1" applyBorder="1" applyAlignment="1">
      <alignment horizontal="center" vertical="center" wrapText="1"/>
    </xf>
    <xf numFmtId="0" fontId="44" fillId="28" borderId="31" xfId="134" applyFont="1" applyFill="1" applyBorder="1" applyAlignment="1">
      <alignment horizontal="center" vertical="center" wrapText="1"/>
    </xf>
    <xf numFmtId="0" fontId="44" fillId="0" borderId="16" xfId="132" applyFont="1" applyBorder="1" applyAlignment="1">
      <alignment horizontal="center" vertical="center"/>
    </xf>
    <xf numFmtId="0" fontId="44" fillId="0" borderId="28" xfId="132" applyFont="1" applyBorder="1" applyAlignment="1">
      <alignment horizontal="center" vertical="center"/>
    </xf>
    <xf numFmtId="0" fontId="44" fillId="0" borderId="31" xfId="132" applyFont="1" applyBorder="1" applyAlignment="1">
      <alignment horizontal="center" vertical="center" wrapText="1"/>
    </xf>
    <xf numFmtId="0" fontId="44" fillId="0" borderId="36" xfId="132" applyFont="1" applyBorder="1" applyAlignment="1">
      <alignment horizontal="center" vertical="center"/>
    </xf>
    <xf numFmtId="0" fontId="44" fillId="0" borderId="27" xfId="132" applyFont="1" applyBorder="1" applyAlignment="1">
      <alignment horizontal="center" vertical="center"/>
    </xf>
    <xf numFmtId="0" fontId="44" fillId="0" borderId="26" xfId="132" applyFont="1" applyBorder="1" applyAlignment="1">
      <alignment horizontal="center" vertical="center"/>
    </xf>
    <xf numFmtId="0" fontId="44" fillId="28" borderId="34" xfId="134" applyFont="1" applyFill="1" applyBorder="1" applyAlignment="1">
      <alignment horizontal="center" vertical="center" wrapText="1"/>
    </xf>
    <xf numFmtId="0" fontId="44" fillId="0" borderId="31" xfId="132" applyFont="1" applyBorder="1" applyAlignment="1">
      <alignment horizontal="center" vertical="center"/>
    </xf>
    <xf numFmtId="0" fontId="7" fillId="28" borderId="0" xfId="133" applyFont="1" applyFill="1" applyAlignment="1">
      <alignment horizontal="center"/>
    </xf>
    <xf numFmtId="0" fontId="6" fillId="28" borderId="0" xfId="133" applyFont="1" applyFill="1" applyAlignment="1">
      <alignment horizontal="center"/>
    </xf>
    <xf numFmtId="0" fontId="44" fillId="28" borderId="40" xfId="134" applyFont="1" applyFill="1" applyBorder="1" applyAlignment="1">
      <alignment horizontal="center" vertical="center" wrapText="1"/>
    </xf>
    <xf numFmtId="0" fontId="44" fillId="28" borderId="28" xfId="133" applyFont="1" applyFill="1" applyBorder="1" applyAlignment="1">
      <alignment horizontal="center" vertical="center"/>
    </xf>
    <xf numFmtId="0" fontId="44" fillId="28" borderId="25" xfId="133" applyFont="1" applyFill="1" applyBorder="1" applyAlignment="1">
      <alignment horizontal="center" vertical="center"/>
    </xf>
    <xf numFmtId="0" fontId="44" fillId="28" borderId="26" xfId="133" applyFont="1" applyFill="1" applyBorder="1" applyAlignment="1">
      <alignment horizontal="center" vertical="center"/>
    </xf>
    <xf numFmtId="0" fontId="44" fillId="28" borderId="31" xfId="133" applyFont="1" applyFill="1" applyBorder="1" applyAlignment="1">
      <alignment horizontal="center" vertical="center"/>
    </xf>
    <xf numFmtId="0" fontId="63" fillId="26" borderId="0" xfId="0" applyFont="1" applyFill="1" applyBorder="1"/>
    <xf numFmtId="0" fontId="44" fillId="0" borderId="0" xfId="0" applyFont="1" applyBorder="1" applyAlignment="1">
      <alignment vertical="center"/>
    </xf>
    <xf numFmtId="0" fontId="44" fillId="0" borderId="0" xfId="0" applyFont="1" applyBorder="1" applyAlignment="1">
      <alignment horizontal="left" vertical="center"/>
    </xf>
    <xf numFmtId="166" fontId="44" fillId="26" borderId="0" xfId="0" applyNumberFormat="1" applyFont="1" applyFill="1" applyBorder="1" applyAlignment="1">
      <alignment vertical="center"/>
    </xf>
    <xf numFmtId="0" fontId="63" fillId="26" borderId="0" xfId="0" applyFont="1" applyFill="1" applyBorder="1" applyAlignment="1">
      <alignment wrapText="1"/>
    </xf>
    <xf numFmtId="16" fontId="63" fillId="25" borderId="0" xfId="27" applyNumberFormat="1" applyFont="1" applyFill="1" applyBorder="1" applyAlignment="1">
      <alignment horizontal="center"/>
    </xf>
    <xf numFmtId="16" fontId="63" fillId="25" borderId="0" xfId="24" quotePrefix="1" applyNumberFormat="1" applyFont="1" applyFill="1" applyBorder="1" applyAlignment="1">
      <alignment horizontal="center"/>
    </xf>
    <xf numFmtId="0" fontId="83" fillId="26" borderId="0" xfId="27" quotePrefix="1" applyFont="1" applyFill="1" applyBorder="1" applyAlignment="1">
      <alignment horizontal="center"/>
    </xf>
    <xf numFmtId="0" fontId="5" fillId="0" borderId="0" xfId="27" quotePrefix="1" applyFont="1"/>
    <xf numFmtId="16" fontId="44" fillId="0" borderId="54" xfId="0" applyNumberFormat="1" applyFont="1" applyBorder="1" applyAlignment="1"/>
    <xf numFmtId="0" fontId="60" fillId="25" borderId="31" xfId="0" applyFont="1" applyFill="1" applyBorder="1"/>
    <xf numFmtId="0" fontId="44" fillId="25" borderId="0" xfId="132" applyFont="1" applyFill="1" applyBorder="1" applyAlignment="1">
      <alignment vertical="center"/>
    </xf>
    <xf numFmtId="0" fontId="74" fillId="25" borderId="0" xfId="0" applyFont="1" applyFill="1" applyBorder="1" applyAlignment="1">
      <alignment wrapText="1"/>
    </xf>
    <xf numFmtId="16" fontId="44" fillId="25" borderId="63" xfId="132" applyNumberFormat="1" applyFont="1" applyFill="1" applyBorder="1" applyAlignment="1">
      <alignment horizontal="center"/>
    </xf>
    <xf numFmtId="0" fontId="75" fillId="25" borderId="56" xfId="133" quotePrefix="1" applyFont="1" applyFill="1" applyBorder="1" applyAlignment="1">
      <alignment horizontal="left" wrapText="1"/>
    </xf>
    <xf numFmtId="0" fontId="89" fillId="25" borderId="0" xfId="0" applyFont="1" applyFill="1" applyAlignment="1"/>
  </cellXfs>
  <cellStyles count="138">
    <cellStyle name="20% - 强调文字颜色 1" xfId="1" xr:uid="{00000000-0005-0000-0000-000000000000}"/>
    <cellStyle name="20% - 强调文字颜色 2" xfId="2" xr:uid="{00000000-0005-0000-0000-000001000000}"/>
    <cellStyle name="20% - 强调文字颜色 3" xfId="3" xr:uid="{00000000-0005-0000-0000-000002000000}"/>
    <cellStyle name="20% - 强调文字颜色 4" xfId="4" xr:uid="{00000000-0005-0000-0000-000003000000}"/>
    <cellStyle name="20% - 强调文字颜色 5" xfId="5" xr:uid="{00000000-0005-0000-0000-000004000000}"/>
    <cellStyle name="20% - 强调文字颜色 6" xfId="6" xr:uid="{00000000-0005-0000-0000-000005000000}"/>
    <cellStyle name="40% - 强调文字颜色 1" xfId="7" xr:uid="{00000000-0005-0000-0000-000006000000}"/>
    <cellStyle name="40% - 强调文字颜色 2" xfId="8" xr:uid="{00000000-0005-0000-0000-000007000000}"/>
    <cellStyle name="40% - 强调文字颜色 3" xfId="9" xr:uid="{00000000-0005-0000-0000-000008000000}"/>
    <cellStyle name="40% - 强调文字颜色 4" xfId="10" xr:uid="{00000000-0005-0000-0000-000009000000}"/>
    <cellStyle name="40% - 强调文字颜色 5" xfId="11" xr:uid="{00000000-0005-0000-0000-00000A000000}"/>
    <cellStyle name="40% - 强调文字颜色 6" xfId="12" xr:uid="{00000000-0005-0000-0000-00000B000000}"/>
    <cellStyle name="60% - 强调文字颜色 1" xfId="13" xr:uid="{00000000-0005-0000-0000-00000C000000}"/>
    <cellStyle name="60% - 强调文字颜色 2" xfId="14" xr:uid="{00000000-0005-0000-0000-00000D000000}"/>
    <cellStyle name="60% - 强调文字颜色 3" xfId="15" xr:uid="{00000000-0005-0000-0000-00000E000000}"/>
    <cellStyle name="60% - 强调文字颜色 4" xfId="16" xr:uid="{00000000-0005-0000-0000-00000F000000}"/>
    <cellStyle name="60% - 强调文字颜色 5" xfId="17" xr:uid="{00000000-0005-0000-0000-000010000000}"/>
    <cellStyle name="60% - 强调文字颜色 6" xfId="18" xr:uid="{00000000-0005-0000-0000-000011000000}"/>
    <cellStyle name="Comma 2" xfId="19" xr:uid="{00000000-0005-0000-0000-000012000000}"/>
    <cellStyle name="Hyperlink" xfId="20" builtinId="8"/>
    <cellStyle name="Normal" xfId="0" builtinId="0"/>
    <cellStyle name="Normal 2" xfId="21" xr:uid="{00000000-0005-0000-0000-000015000000}"/>
    <cellStyle name="Normal 2 2" xfId="22" xr:uid="{00000000-0005-0000-0000-000016000000}"/>
    <cellStyle name="Normal_EUROPE" xfId="23" xr:uid="{00000000-0005-0000-0000-000017000000}"/>
    <cellStyle name="Normal_EUROPE 2" xfId="134" xr:uid="{00000000-0005-0000-0000-000018000000}"/>
    <cellStyle name="Normal_MED" xfId="24" xr:uid="{00000000-0005-0000-0000-000019000000}"/>
    <cellStyle name="Normal_MED (1)" xfId="25" xr:uid="{00000000-0005-0000-0000-00001A000000}"/>
    <cellStyle name="Normal_MED 2" xfId="133" xr:uid="{00000000-0005-0000-0000-00001B000000}"/>
    <cellStyle name="Normal_PERSIAN GULF" xfId="137" xr:uid="{00000000-0005-0000-0000-00001C000000}"/>
    <cellStyle name="Normal_Persian Gulf via HKG" xfId="26" xr:uid="{00000000-0005-0000-0000-00001D000000}"/>
    <cellStyle name="Normal_Persian Gulf via HKG 2" xfId="135" xr:uid="{00000000-0005-0000-0000-00001E000000}"/>
    <cellStyle name="Normal_SOUTH AFRICA" xfId="27" xr:uid="{00000000-0005-0000-0000-00001F000000}"/>
    <cellStyle name="Normal_SOUTH AFRICA 2" xfId="132" xr:uid="{00000000-0005-0000-0000-000020000000}"/>
    <cellStyle name="Normal_US WC &amp; Canada" xfId="28" xr:uid="{00000000-0005-0000-0000-000021000000}"/>
    <cellStyle name="Normal_US WC &amp; Canada 2" xfId="136" xr:uid="{00000000-0005-0000-0000-000022000000}"/>
    <cellStyle name="normální 2" xfId="29" xr:uid="{00000000-0005-0000-0000-000023000000}"/>
    <cellStyle name="normální 2 2" xfId="30" xr:uid="{00000000-0005-0000-0000-000024000000}"/>
    <cellStyle name="normální 2_Xl0001353" xfId="31" xr:uid="{00000000-0005-0000-0000-000025000000}"/>
    <cellStyle name="normální_04Road" xfId="32" xr:uid="{00000000-0005-0000-0000-000026000000}"/>
    <cellStyle name="표준_LOOP 3 LR-2005(CEX)" xfId="33" xr:uid="{00000000-0005-0000-0000-000027000000}"/>
    <cellStyle name="一般_2008-10-28 Long Term Schedule CTS SVC" xfId="34" xr:uid="{00000000-0005-0000-0000-000028000000}"/>
    <cellStyle name="好" xfId="35" xr:uid="{00000000-0005-0000-0000-000029000000}"/>
    <cellStyle name="好_MED WB ARB 1st Quarter 2013" xfId="36" xr:uid="{00000000-0005-0000-0000-00002A000000}"/>
    <cellStyle name="好_MED WB ARB 1st Quarter 2015" xfId="37" xr:uid="{00000000-0005-0000-0000-00002B000000}"/>
    <cellStyle name="好_MED WB ARB 1st Quarter 2015v2" xfId="38" xr:uid="{00000000-0005-0000-0000-00002C000000}"/>
    <cellStyle name="好_MED WB ARB 2nd Quarter 2014" xfId="39" xr:uid="{00000000-0005-0000-0000-00002D000000}"/>
    <cellStyle name="好_MED WB ARB 2nd Quarter 2014V2" xfId="40" xr:uid="{00000000-0005-0000-0000-00002E000000}"/>
    <cellStyle name="好_MED WB ARB 3rd Quarter 2013" xfId="41" xr:uid="{00000000-0005-0000-0000-00002F000000}"/>
    <cellStyle name="好_MED WB ARB 4th Quarter 2013V1" xfId="42" xr:uid="{00000000-0005-0000-0000-000030000000}"/>
    <cellStyle name="好_NW EUR SVC Westbound RF Arbitraries 2nd Qtr 2014" xfId="43" xr:uid="{00000000-0005-0000-0000-000031000000}"/>
    <cellStyle name="好_NW EUR SVC Westbound RF Arbitraries 3rd Qtr 2013" xfId="44" xr:uid="{00000000-0005-0000-0000-000032000000}"/>
    <cellStyle name="好_NW EUR SVC Westbound RF Arbitraries 3rd Qtr 2014" xfId="45" xr:uid="{00000000-0005-0000-0000-000033000000}"/>
    <cellStyle name="好_NWE 2011 3rd qu WB ARB proposal" xfId="46" xr:uid="{00000000-0005-0000-0000-000034000000}"/>
    <cellStyle name="好_NWE 2011 4thQ WB ARB proposal" xfId="47" xr:uid="{00000000-0005-0000-0000-000035000000}"/>
    <cellStyle name="好_NWE WB ARB 1st Quarter 2013" xfId="48" xr:uid="{00000000-0005-0000-0000-000036000000}"/>
    <cellStyle name="好_NWE WB ARB 1st Quarter 2013V2" xfId="49" xr:uid="{00000000-0005-0000-0000-000037000000}"/>
    <cellStyle name="好_NWE WB ARB 1st Quarter 2014" xfId="50" xr:uid="{00000000-0005-0000-0000-000038000000}"/>
    <cellStyle name="好_NWE WB ARB 2nd Quarter 2012 proposals" xfId="51" xr:uid="{00000000-0005-0000-0000-000039000000}"/>
    <cellStyle name="好_NWE WB ARB 2nd Quarter 2013" xfId="52" xr:uid="{00000000-0005-0000-0000-00003A000000}"/>
    <cellStyle name="好_NWE WB ARB 2nd Quarter 2013 V1" xfId="53" xr:uid="{00000000-0005-0000-0000-00003B000000}"/>
    <cellStyle name="好_NWE WB ARB 2nd Quarter 2013 V4" xfId="54" xr:uid="{00000000-0005-0000-0000-00003C000000}"/>
    <cellStyle name="好_NWE WB ARB 2nd Quarter 2014(20140529-20140630)" xfId="55" xr:uid="{00000000-0005-0000-0000-00003D000000}"/>
    <cellStyle name="好_NWE WB ARB 2nd Quarter 2014v2" xfId="56" xr:uid="{00000000-0005-0000-0000-00003E000000}"/>
    <cellStyle name="好_NWE WB ARB 2nd Quarter 2014v3 (1)" xfId="57" xr:uid="{00000000-0005-0000-0000-00003F000000}"/>
    <cellStyle name="好_NWE WB ARB 3rd Quarter 2012" xfId="58" xr:uid="{00000000-0005-0000-0000-000040000000}"/>
    <cellStyle name="好_NWE WB ARB 3rd Quarter 2013" xfId="59" xr:uid="{00000000-0005-0000-0000-000041000000}"/>
    <cellStyle name="好_NWE WB ARB 3rd Quarter 2014" xfId="60" xr:uid="{00000000-0005-0000-0000-000042000000}"/>
    <cellStyle name="好_NWE WB ARB 4th Quarter 2012" xfId="61" xr:uid="{00000000-0005-0000-0000-000043000000}"/>
    <cellStyle name="好_NWE WB ARB 4th Quarter 2012 update" xfId="62" xr:uid="{00000000-0005-0000-0000-000044000000}"/>
    <cellStyle name="好_NWE WB ARB 4th Quarter 2013" xfId="63" xr:uid="{00000000-0005-0000-0000-000045000000}"/>
    <cellStyle name="好_NWE WB ARB 4th Quarter 2014" xfId="64" xr:uid="{00000000-0005-0000-0000-000046000000}"/>
    <cellStyle name="好_NWE WB ARB NOV 25-DEC 31 2011" xfId="65" xr:uid="{00000000-0005-0000-0000-000047000000}"/>
    <cellStyle name="好_NWE WB ARB Q1 2012" xfId="66" xr:uid="{00000000-0005-0000-0000-000048000000}"/>
    <cellStyle name="好_REVISED NWE WB ARB 3rd Quarter 2013" xfId="67" xr:uid="{00000000-0005-0000-0000-000049000000}"/>
    <cellStyle name="好_UPDATED NWE WB ARB 1st Quarter 2013" xfId="68" xr:uid="{00000000-0005-0000-0000-00004A000000}"/>
    <cellStyle name="差" xfId="69" xr:uid="{00000000-0005-0000-0000-00004B000000}"/>
    <cellStyle name="差_MED WB ARB 1st Quarter 2013" xfId="70" xr:uid="{00000000-0005-0000-0000-00004C000000}"/>
    <cellStyle name="差_MED WB ARB 1st Quarter 2015" xfId="71" xr:uid="{00000000-0005-0000-0000-00004D000000}"/>
    <cellStyle name="差_MED WB ARB 1st Quarter 2015v2" xfId="72" xr:uid="{00000000-0005-0000-0000-00004E000000}"/>
    <cellStyle name="差_MED WB ARB 2nd Quarter 2014" xfId="73" xr:uid="{00000000-0005-0000-0000-00004F000000}"/>
    <cellStyle name="差_MED WB ARB 2nd Quarter 2014V2" xfId="74" xr:uid="{00000000-0005-0000-0000-000050000000}"/>
    <cellStyle name="差_MED WB ARB 3rd Quarter 2013" xfId="75" xr:uid="{00000000-0005-0000-0000-000051000000}"/>
    <cellStyle name="差_MED WB ARB 4th Quarter 2013V1" xfId="76" xr:uid="{00000000-0005-0000-0000-000052000000}"/>
    <cellStyle name="差_NW EUR SVC Westbound RF Arbitraries 2nd Qtr 2014" xfId="77" xr:uid="{00000000-0005-0000-0000-000053000000}"/>
    <cellStyle name="差_NW EUR SVC Westbound RF Arbitraries 3rd Qtr 2013" xfId="78" xr:uid="{00000000-0005-0000-0000-000054000000}"/>
    <cellStyle name="差_NW EUR SVC Westbound RF Arbitraries 3rd Qtr 2014" xfId="79" xr:uid="{00000000-0005-0000-0000-000055000000}"/>
    <cellStyle name="差_NWE 2011 3rd qu WB ARB proposal" xfId="80" xr:uid="{00000000-0005-0000-0000-000056000000}"/>
    <cellStyle name="差_NWE 2011 4thQ WB ARB proposal" xfId="81" xr:uid="{00000000-0005-0000-0000-000057000000}"/>
    <cellStyle name="差_NWE WB ARB 1st Quarter 2013" xfId="82" xr:uid="{00000000-0005-0000-0000-000058000000}"/>
    <cellStyle name="差_NWE WB ARB 1st Quarter 2013V2" xfId="83" xr:uid="{00000000-0005-0000-0000-000059000000}"/>
    <cellStyle name="差_NWE WB ARB 1st Quarter 2014" xfId="84" xr:uid="{00000000-0005-0000-0000-00005A000000}"/>
    <cellStyle name="差_NWE WB ARB 2nd Quarter 2012 proposals" xfId="85" xr:uid="{00000000-0005-0000-0000-00005B000000}"/>
    <cellStyle name="差_NWE WB ARB 2nd Quarter 2013" xfId="86" xr:uid="{00000000-0005-0000-0000-00005C000000}"/>
    <cellStyle name="差_NWE WB ARB 2nd Quarter 2013 V1" xfId="87" xr:uid="{00000000-0005-0000-0000-00005D000000}"/>
    <cellStyle name="差_NWE WB ARB 2nd Quarter 2013 V4" xfId="88" xr:uid="{00000000-0005-0000-0000-00005E000000}"/>
    <cellStyle name="差_NWE WB ARB 2nd Quarter 2014(20140529-20140630)" xfId="89" xr:uid="{00000000-0005-0000-0000-00005F000000}"/>
    <cellStyle name="差_NWE WB ARB 2nd Quarter 2014v2" xfId="90" xr:uid="{00000000-0005-0000-0000-000060000000}"/>
    <cellStyle name="差_NWE WB ARB 2nd Quarter 2014v3 (1)" xfId="91" xr:uid="{00000000-0005-0000-0000-000061000000}"/>
    <cellStyle name="差_NWE WB ARB 3rd Quarter 2012" xfId="92" xr:uid="{00000000-0005-0000-0000-000062000000}"/>
    <cellStyle name="差_NWE WB ARB 3rd Quarter 2013" xfId="93" xr:uid="{00000000-0005-0000-0000-000063000000}"/>
    <cellStyle name="差_NWE WB ARB 3rd Quarter 2014" xfId="94" xr:uid="{00000000-0005-0000-0000-000064000000}"/>
    <cellStyle name="差_NWE WB ARB 4th Quarter 2012" xfId="95" xr:uid="{00000000-0005-0000-0000-000065000000}"/>
    <cellStyle name="差_NWE WB ARB 4th Quarter 2012 update" xfId="96" xr:uid="{00000000-0005-0000-0000-000066000000}"/>
    <cellStyle name="差_NWE WB ARB 4th Quarter 2013" xfId="97" xr:uid="{00000000-0005-0000-0000-000067000000}"/>
    <cellStyle name="差_NWE WB ARB 4th Quarter 2014" xfId="98" xr:uid="{00000000-0005-0000-0000-000068000000}"/>
    <cellStyle name="差_NWE WB ARB NOV 25-DEC 31 2011" xfId="99" xr:uid="{00000000-0005-0000-0000-000069000000}"/>
    <cellStyle name="差_NWE WB ARB Q1 2012" xfId="100" xr:uid="{00000000-0005-0000-0000-00006A000000}"/>
    <cellStyle name="差_REVISED NWE WB ARB 3rd Quarter 2013" xfId="101" xr:uid="{00000000-0005-0000-0000-00006B000000}"/>
    <cellStyle name="差_UPDATED NWE WB ARB 1st Quarter 2013" xfId="102" xr:uid="{00000000-0005-0000-0000-00006C000000}"/>
    <cellStyle name="常规 2" xfId="103" xr:uid="{00000000-0005-0000-0000-00006D000000}"/>
    <cellStyle name="常规 2 2" xfId="104" xr:uid="{00000000-0005-0000-0000-00006E000000}"/>
    <cellStyle name="常规 2_Xl0001226" xfId="105" xr:uid="{00000000-0005-0000-0000-00006F000000}"/>
    <cellStyle name="常规 3" xfId="106" xr:uid="{00000000-0005-0000-0000-000070000000}"/>
    <cellStyle name="常规 3 2 2 2" xfId="107" xr:uid="{00000000-0005-0000-0000-000071000000}"/>
    <cellStyle name="常规 4" xfId="108" xr:uid="{00000000-0005-0000-0000-000072000000}"/>
    <cellStyle name="常规_AEN LTS(20071031) " xfId="109" xr:uid="{00000000-0005-0000-0000-000073000000}"/>
    <cellStyle name="强调文字颜色 1" xfId="110" xr:uid="{00000000-0005-0000-0000-000074000000}"/>
    <cellStyle name="强调文字颜色 2" xfId="111" xr:uid="{00000000-0005-0000-0000-000075000000}"/>
    <cellStyle name="强调文字颜色 3" xfId="112" xr:uid="{00000000-0005-0000-0000-000076000000}"/>
    <cellStyle name="强调文字颜色 4" xfId="113" xr:uid="{00000000-0005-0000-0000-000077000000}"/>
    <cellStyle name="强调文字颜色 5" xfId="114" xr:uid="{00000000-0005-0000-0000-000078000000}"/>
    <cellStyle name="强调文字颜色 6" xfId="115" xr:uid="{00000000-0005-0000-0000-000079000000}"/>
    <cellStyle name="标题" xfId="116" xr:uid="{00000000-0005-0000-0000-00007A000000}"/>
    <cellStyle name="标题 1" xfId="117" xr:uid="{00000000-0005-0000-0000-00007B000000}"/>
    <cellStyle name="标题 2" xfId="118" xr:uid="{00000000-0005-0000-0000-00007C000000}"/>
    <cellStyle name="标题 3" xfId="119" xr:uid="{00000000-0005-0000-0000-00007D000000}"/>
    <cellStyle name="标题 4" xfId="120" xr:uid="{00000000-0005-0000-0000-00007E000000}"/>
    <cellStyle name="标题_MED WB ARB 1st Quarter 2013" xfId="121" xr:uid="{00000000-0005-0000-0000-00007F000000}"/>
    <cellStyle name="检查单元格" xfId="122" xr:uid="{00000000-0005-0000-0000-000080000000}"/>
    <cellStyle name="汇总" xfId="123" xr:uid="{00000000-0005-0000-0000-000081000000}"/>
    <cellStyle name="注释" xfId="124" xr:uid="{00000000-0005-0000-0000-000082000000}"/>
    <cellStyle name="解释性文本" xfId="125" xr:uid="{00000000-0005-0000-0000-000083000000}"/>
    <cellStyle name="警告文本" xfId="126" xr:uid="{00000000-0005-0000-0000-000084000000}"/>
    <cellStyle name="计算" xfId="127" xr:uid="{00000000-0005-0000-0000-000085000000}"/>
    <cellStyle name="输入" xfId="128" xr:uid="{00000000-0005-0000-0000-000086000000}"/>
    <cellStyle name="输出" xfId="129" xr:uid="{00000000-0005-0000-0000-000087000000}"/>
    <cellStyle name="适中" xfId="130" xr:uid="{00000000-0005-0000-0000-000088000000}"/>
    <cellStyle name="链接单元格" xfId="131" xr:uid="{00000000-0005-0000-0000-00008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  <color rgb="FFCC0066"/>
      <color rgb="FFFF0066"/>
      <color rgb="FF99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228600</xdr:colOff>
      <xdr:row>2</xdr:row>
      <xdr:rowOff>142875</xdr:rowOff>
    </xdr:to>
    <xdr:pic>
      <xdr:nvPicPr>
        <xdr:cNvPr id="1225177" name="Picture 1252" descr="Inline image">
          <a:extLst>
            <a:ext uri="{FF2B5EF4-FFF2-40B4-BE49-F238E27FC236}">
              <a16:creationId xmlns:a16="http://schemas.microsoft.com/office/drawing/2014/main" id="{00000000-0008-0000-0000-0000D9B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323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169068</xdr:colOff>
      <xdr:row>0</xdr:row>
      <xdr:rowOff>52387</xdr:rowOff>
    </xdr:from>
    <xdr:to>
      <xdr:col>0</xdr:col>
      <xdr:colOff>1238249</xdr:colOff>
      <xdr:row>4</xdr:row>
      <xdr:rowOff>130968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" y="52387"/>
          <a:ext cx="106918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169069</xdr:colOff>
      <xdr:row>0</xdr:row>
      <xdr:rowOff>52387</xdr:rowOff>
    </xdr:from>
    <xdr:to>
      <xdr:col>0</xdr:col>
      <xdr:colOff>1000125</xdr:colOff>
      <xdr:row>4</xdr:row>
      <xdr:rowOff>130968</xdr:rowOff>
    </xdr:to>
    <xdr:pic>
      <xdr:nvPicPr>
        <xdr:cNvPr id="1232107" name="Picture 1252" descr="Inline image">
          <a:extLst>
            <a:ext uri="{FF2B5EF4-FFF2-40B4-BE49-F238E27FC236}">
              <a16:creationId xmlns:a16="http://schemas.microsoft.com/office/drawing/2014/main" id="{00000000-0008-0000-0200-0000EBCC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9" y="52387"/>
          <a:ext cx="831056" cy="840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0</xdr:rowOff>
    </xdr:from>
    <xdr:to>
      <xdr:col>0</xdr:col>
      <xdr:colOff>1047751</xdr:colOff>
      <xdr:row>3</xdr:row>
      <xdr:rowOff>142875</xdr:rowOff>
    </xdr:to>
    <xdr:pic>
      <xdr:nvPicPr>
        <xdr:cNvPr id="1232973" name="Picture 1252" descr="Inline image">
          <a:extLst>
            <a:ext uri="{FF2B5EF4-FFF2-40B4-BE49-F238E27FC236}">
              <a16:creationId xmlns:a16="http://schemas.microsoft.com/office/drawing/2014/main" id="{00000000-0008-0000-0300-00004DD0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1907"/>
          <a:ext cx="990600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1012031</xdr:colOff>
      <xdr:row>4</xdr:row>
      <xdr:rowOff>142875</xdr:rowOff>
    </xdr:to>
    <xdr:pic>
      <xdr:nvPicPr>
        <xdr:cNvPr id="1228175" name="Picture 1252" descr="Inline image">
          <a:extLst>
            <a:ext uri="{FF2B5EF4-FFF2-40B4-BE49-F238E27FC236}">
              <a16:creationId xmlns:a16="http://schemas.microsoft.com/office/drawing/2014/main" id="{00000000-0008-0000-0400-00008FBD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95488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1166812</xdr:colOff>
      <xdr:row>4</xdr:row>
      <xdr:rowOff>166687</xdr:rowOff>
    </xdr:to>
    <xdr:pic>
      <xdr:nvPicPr>
        <xdr:cNvPr id="1231142" name="Picture 1252" descr="Inline image">
          <a:extLst>
            <a:ext uri="{FF2B5EF4-FFF2-40B4-BE49-F238E27FC236}">
              <a16:creationId xmlns:a16="http://schemas.microsoft.com/office/drawing/2014/main" id="{00000000-0008-0000-0500-000026C9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1109662" cy="1062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35718</xdr:rowOff>
    </xdr:from>
    <xdr:to>
      <xdr:col>0</xdr:col>
      <xdr:colOff>1023937</xdr:colOff>
      <xdr:row>4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"/>
          <a:ext cx="1023937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92869</xdr:colOff>
      <xdr:row>0</xdr:row>
      <xdr:rowOff>0</xdr:rowOff>
    </xdr:from>
    <xdr:to>
      <xdr:col>0</xdr:col>
      <xdr:colOff>1095375</xdr:colOff>
      <xdr:row>4</xdr:row>
      <xdr:rowOff>154780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9" y="0"/>
          <a:ext cx="1002506" cy="91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0</xdr:col>
      <xdr:colOff>1143001</xdr:colOff>
      <xdr:row>3</xdr:row>
      <xdr:rowOff>107156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57150"/>
          <a:ext cx="1066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showGridLines="0" zoomScale="80" zoomScaleNormal="80" zoomScaleSheetLayoutView="100" workbookViewId="0">
      <selection activeCell="Q13" sqref="Q13"/>
    </sheetView>
  </sheetViews>
  <sheetFormatPr defaultColWidth="9" defaultRowHeight="18"/>
  <cols>
    <col min="1" max="1" width="16.77734375" style="46" customWidth="1"/>
    <col min="2" max="2" width="12.21875" style="20" customWidth="1"/>
    <col min="3" max="5" width="9" style="20"/>
    <col min="6" max="6" width="20.21875" style="20" customWidth="1"/>
    <col min="7" max="7" width="11.88671875" style="20" customWidth="1"/>
    <col min="8" max="10" width="9" style="20"/>
    <col min="11" max="11" width="24.109375" style="20" customWidth="1"/>
    <col min="12" max="12" width="0" style="20" hidden="1" customWidth="1"/>
    <col min="13" max="16384" width="9" style="20"/>
  </cols>
  <sheetData>
    <row r="1" spans="1:17" s="2" customFormat="1">
      <c r="A1" s="45"/>
      <c r="B1" s="14"/>
      <c r="C1" s="15"/>
      <c r="D1" s="14"/>
      <c r="E1" s="14"/>
      <c r="K1" s="16"/>
    </row>
    <row r="2" spans="1:17" s="2" customFormat="1" ht="48.75" customHeight="1">
      <c r="A2" s="606" t="s">
        <v>0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</row>
    <row r="3" spans="1:17" s="2" customFormat="1">
      <c r="A3" s="605"/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</row>
    <row r="4" spans="1:17" s="2" customFormat="1" ht="33.75" customHeight="1">
      <c r="A4" s="21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7" ht="21" customHeight="1">
      <c r="B6" s="18"/>
      <c r="C6" s="18"/>
      <c r="D6" s="19"/>
      <c r="E6" s="19"/>
      <c r="H6" s="18"/>
      <c r="I6" s="18"/>
      <c r="J6" s="19"/>
      <c r="K6" s="19"/>
    </row>
    <row r="7" spans="1:17" ht="21" customHeight="1">
      <c r="B7" s="21" t="s">
        <v>97</v>
      </c>
      <c r="C7" s="18"/>
      <c r="D7" s="19"/>
      <c r="E7" s="19"/>
      <c r="H7" s="18"/>
      <c r="I7" s="18"/>
      <c r="J7" s="19"/>
      <c r="K7" s="19"/>
    </row>
    <row r="8" spans="1:17" ht="21" customHeight="1">
      <c r="A8" s="46" t="s">
        <v>1</v>
      </c>
      <c r="B8" s="194" t="s">
        <v>2</v>
      </c>
      <c r="C8" s="18"/>
      <c r="D8" s="19"/>
      <c r="E8" s="19"/>
      <c r="G8" s="39"/>
      <c r="H8" s="18"/>
      <c r="I8" s="18"/>
      <c r="J8" s="19"/>
      <c r="K8" s="19"/>
      <c r="Q8" s="22"/>
    </row>
    <row r="9" spans="1:17" ht="21" customHeight="1">
      <c r="A9" s="46" t="s">
        <v>1</v>
      </c>
      <c r="B9" s="194" t="s">
        <v>100</v>
      </c>
      <c r="C9" s="18"/>
      <c r="D9" s="19"/>
      <c r="E9" s="19"/>
      <c r="G9" s="39"/>
      <c r="H9" s="18"/>
      <c r="I9" s="18"/>
      <c r="J9" s="19"/>
      <c r="K9" s="19"/>
    </row>
    <row r="10" spans="1:17" ht="21" customHeight="1">
      <c r="A10" s="46" t="s">
        <v>1</v>
      </c>
      <c r="B10" s="194" t="s">
        <v>3</v>
      </c>
      <c r="C10" s="18"/>
      <c r="D10" s="19"/>
      <c r="E10" s="19"/>
      <c r="G10" s="39"/>
      <c r="H10" s="18"/>
      <c r="I10" s="18"/>
      <c r="J10" s="19"/>
      <c r="K10" s="19"/>
    </row>
    <row r="11" spans="1:17" ht="21" customHeight="1">
      <c r="A11" s="46" t="s">
        <v>1</v>
      </c>
      <c r="B11" s="194" t="s">
        <v>4</v>
      </c>
      <c r="C11" s="18"/>
      <c r="D11" s="19"/>
      <c r="E11" s="19"/>
      <c r="G11" s="39"/>
      <c r="H11" s="18"/>
      <c r="I11" s="18"/>
      <c r="J11" s="19"/>
      <c r="K11" s="19"/>
    </row>
    <row r="12" spans="1:17" ht="21" customHeight="1">
      <c r="A12" s="46" t="s">
        <v>1</v>
      </c>
      <c r="B12" s="194" t="s">
        <v>6</v>
      </c>
      <c r="G12" s="39"/>
      <c r="H12" s="18"/>
      <c r="I12" s="18"/>
      <c r="J12" s="19"/>
      <c r="K12" s="19"/>
    </row>
    <row r="13" spans="1:17" ht="21" customHeight="1">
      <c r="A13" s="46" t="s">
        <v>1</v>
      </c>
      <c r="B13" s="194" t="s">
        <v>5</v>
      </c>
      <c r="C13" s="18"/>
      <c r="D13" s="19"/>
      <c r="E13" s="19"/>
      <c r="G13" s="39"/>
      <c r="H13" s="18"/>
      <c r="I13" s="18"/>
      <c r="J13" s="19"/>
      <c r="K13" s="19"/>
    </row>
    <row r="14" spans="1:17" ht="21" customHeight="1">
      <c r="A14" s="46" t="s">
        <v>1</v>
      </c>
      <c r="B14" s="194" t="s">
        <v>7</v>
      </c>
      <c r="G14" s="39"/>
      <c r="H14" s="18"/>
      <c r="I14" s="18"/>
      <c r="J14" s="19"/>
      <c r="K14" s="19"/>
    </row>
    <row r="15" spans="1:17" ht="21" customHeight="1">
      <c r="A15" s="46" t="s">
        <v>1</v>
      </c>
      <c r="B15" s="194" t="s">
        <v>103</v>
      </c>
      <c r="G15" s="39"/>
      <c r="H15" s="18"/>
      <c r="I15" s="18"/>
      <c r="J15" s="19"/>
      <c r="K15" s="19"/>
    </row>
    <row r="17" spans="1:13" ht="21" customHeight="1">
      <c r="B17" s="18"/>
      <c r="C17" s="18"/>
      <c r="D17" s="19"/>
      <c r="E17" s="19"/>
      <c r="G17" s="39"/>
      <c r="H17" s="18"/>
      <c r="I17" s="18"/>
      <c r="J17" s="19"/>
      <c r="K17" s="19"/>
    </row>
    <row r="18" spans="1:13" s="7" customFormat="1" ht="18.75" customHeight="1">
      <c r="A18" s="47" t="s">
        <v>8</v>
      </c>
      <c r="B18" s="23"/>
      <c r="C18" s="40"/>
      <c r="D18" s="29"/>
      <c r="E18" s="41"/>
      <c r="F18" s="29"/>
      <c r="G18" s="4"/>
      <c r="H18" s="24"/>
      <c r="I18" s="24"/>
      <c r="J18" s="25"/>
      <c r="K18" s="26"/>
      <c r="L18" s="25"/>
      <c r="M18" s="25"/>
    </row>
    <row r="19" spans="1:13" s="7" customFormat="1" ht="18.75" customHeight="1">
      <c r="A19" s="48" t="s">
        <v>0</v>
      </c>
      <c r="B19" s="23"/>
      <c r="C19" s="40"/>
      <c r="D19" s="29"/>
      <c r="E19" s="41"/>
      <c r="F19" s="29"/>
      <c r="G19" s="4"/>
      <c r="H19" s="24"/>
      <c r="I19" s="24"/>
      <c r="J19" s="25"/>
      <c r="K19" s="26"/>
      <c r="L19" s="25"/>
      <c r="M19" s="25"/>
    </row>
    <row r="20" spans="1:13" s="7" customFormat="1" ht="18" customHeight="1">
      <c r="A20" s="49" t="s">
        <v>9</v>
      </c>
      <c r="B20" s="27"/>
      <c r="C20" s="28"/>
      <c r="D20" s="24"/>
      <c r="E20" s="2"/>
      <c r="F20" s="29"/>
      <c r="G20" s="4"/>
      <c r="H20" s="30"/>
      <c r="I20" s="31"/>
      <c r="J20" s="31"/>
      <c r="L20" s="27"/>
      <c r="M20" s="24"/>
    </row>
    <row r="21" spans="1:13" s="7" customFormat="1">
      <c r="A21" s="49" t="s">
        <v>10</v>
      </c>
      <c r="B21" s="9"/>
      <c r="C21" s="2"/>
      <c r="D21" s="3"/>
      <c r="E21" s="4"/>
      <c r="F21" s="5"/>
      <c r="G21" s="6"/>
      <c r="I21" s="6"/>
      <c r="J21" s="8"/>
      <c r="K21" s="8"/>
      <c r="L21" s="24"/>
      <c r="M21" s="24"/>
    </row>
    <row r="22" spans="1:13" s="7" customFormat="1">
      <c r="A22" s="49" t="s">
        <v>11</v>
      </c>
      <c r="B22" s="9"/>
      <c r="C22" s="2"/>
      <c r="D22" s="9"/>
      <c r="E22" s="4"/>
      <c r="F22" s="8"/>
      <c r="G22" s="8"/>
      <c r="I22" s="8"/>
      <c r="J22" s="8"/>
      <c r="K22" s="8"/>
      <c r="L22" s="24"/>
      <c r="M22" s="24"/>
    </row>
    <row r="23" spans="1:13" s="7" customFormat="1">
      <c r="A23" s="50"/>
      <c r="B23" s="9"/>
      <c r="C23" s="2"/>
      <c r="D23" s="9"/>
      <c r="E23" s="4"/>
      <c r="F23" s="8"/>
      <c r="G23" s="8"/>
      <c r="I23" s="8"/>
      <c r="J23" s="8"/>
      <c r="K23" s="8"/>
      <c r="L23" s="24"/>
      <c r="M23" s="24"/>
    </row>
    <row r="24" spans="1:13" s="2" customFormat="1">
      <c r="A24" s="50"/>
      <c r="B24" s="9"/>
      <c r="D24" s="9"/>
      <c r="E24" s="4"/>
      <c r="F24" s="8"/>
      <c r="G24" s="8"/>
      <c r="I24" s="8"/>
      <c r="J24" s="8"/>
      <c r="K24" s="8"/>
      <c r="L24" s="32"/>
    </row>
    <row r="25" spans="1:13" s="2" customFormat="1">
      <c r="A25" s="33"/>
      <c r="B25" s="42"/>
      <c r="D25" s="9"/>
      <c r="F25" s="3"/>
      <c r="G25" s="4"/>
      <c r="H25" s="8"/>
      <c r="I25" s="8"/>
      <c r="J25" s="24"/>
      <c r="L25" s="32"/>
    </row>
    <row r="26" spans="1:13" s="2" customFormat="1">
      <c r="A26" s="45"/>
      <c r="B26" s="43"/>
      <c r="C26" s="33"/>
      <c r="D26" s="34"/>
      <c r="E26" s="34"/>
      <c r="F26" s="34"/>
      <c r="G26" s="34"/>
      <c r="H26" s="33"/>
      <c r="I26" s="33"/>
      <c r="K26" s="34"/>
      <c r="L26" s="16"/>
    </row>
    <row r="27" spans="1:13" s="2" customFormat="1">
      <c r="A27" s="43"/>
      <c r="B27" s="35"/>
      <c r="C27" s="10"/>
      <c r="D27" s="35"/>
      <c r="E27" s="10"/>
      <c r="F27" s="10"/>
      <c r="G27" s="36"/>
      <c r="H27" s="33"/>
      <c r="I27" s="34"/>
    </row>
    <row r="28" spans="1:13">
      <c r="B28" s="11"/>
      <c r="C28" s="11"/>
      <c r="D28" s="12"/>
      <c r="E28" s="38"/>
      <c r="F28" s="11"/>
      <c r="G28" s="44"/>
    </row>
    <row r="30" spans="1:13">
      <c r="B30" s="37"/>
      <c r="C30" s="12"/>
      <c r="D30" s="13"/>
      <c r="E30" s="38"/>
      <c r="F30" s="13"/>
      <c r="G30" s="13"/>
    </row>
  </sheetData>
  <mergeCells count="2">
    <mergeCell ref="A3:M3"/>
    <mergeCell ref="A2:M2"/>
  </mergeCells>
  <phoneticPr fontId="3" type="noConversion"/>
  <hyperlinks>
    <hyperlink ref="B14" location="'EAST AFRICA via SIN'!A1" display="EAST AFRICA (MOMBASA, DAR ES SALAAM)" xr:uid="{00000000-0004-0000-0000-000000000000}"/>
    <hyperlink ref="B12" location="'S.AFRICA via SIN'!A1" display="SOUTH AFRICA (DURBAN, CAPE TOWN)" xr:uid="{00000000-0004-0000-0000-000001000000}"/>
    <hyperlink ref="B13" location="'S.AMERICA via SIN'!A1" display="SOUTH AMERICA via SINGAPORE  (SANTOS,MONTEVIDEO,BUENOS AIRES , RIO DE JANEIRO, NAGEGANTES, PARANAGUA)" xr:uid="{00000000-0004-0000-0000-000002000000}"/>
    <hyperlink ref="B9" location="'COLON via TAO'!A1" display="COLON CONTAINER TERMINAL via QINGDAO" xr:uid="{00000000-0004-0000-0000-000003000000}"/>
    <hyperlink ref="B11" location="'Panama+Caribbean via TAO'!A1" display="PANAMA &amp; CARIBBEAN - ENSENADA, MANZANILLO(MEXICO/PANAMA), CARTAGENA, KINGSTON, CAUCEDO, PORT OF SPAIN via TAO" xr:uid="{00000000-0004-0000-0000-000004000000}"/>
    <hyperlink ref="B8" location="'WCSA via NGB'!A1" display="WCSA - (MANZANILLO, LAZARO CARDENAS, PUERTO QUETZAL, BUENAVENTURA, GUAYAQUIL, CALLAO, SAN ANTONIO via NINGBO)" xr:uid="{00000000-0004-0000-0000-000005000000}"/>
    <hyperlink ref="B10" location="'WCSA via TAO'!A1" display="WCSA - ENSENADA, MANZANILLO (MEXICO), CALLAO, SAN ANTONIO via QINGDAO" xr:uid="{00000000-0004-0000-0000-000006000000}"/>
    <hyperlink ref="B15" location="'WEST AFRICA via PKL'!A1" display="WEST AFRICA via PKL (APAPA, TEMA, LOME, ABIDJAN, COTONOU, ONNE)" xr:uid="{00000000-0004-0000-0000-000007000000}"/>
  </hyperlinks>
  <printOptions horizontalCentered="1"/>
  <pageMargins left="0.15" right="0.15" top="0.27" bottom="0.25" header="0.24" footer="0.19"/>
  <pageSetup paperSize="9" scale="77" orientation="landscape" horizontalDpi="204" verticalDpi="196" r:id="rId1"/>
  <headerFooter alignWithMargins="0">
    <oddHeader xml:space="preserve">&amp;L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showGridLines="0" zoomScale="90" zoomScaleNormal="90" workbookViewId="0">
      <selection activeCell="M10" sqref="M10"/>
    </sheetView>
  </sheetViews>
  <sheetFormatPr defaultColWidth="8" defaultRowHeight="14.25"/>
  <cols>
    <col min="1" max="1" width="22.21875" style="124" customWidth="1"/>
    <col min="2" max="2" width="8" style="126" customWidth="1"/>
    <col min="3" max="3" width="9" style="124" customWidth="1"/>
    <col min="4" max="4" width="10.44140625" style="124" bestFit="1" customWidth="1"/>
    <col min="5" max="5" width="28" style="124" bestFit="1" customWidth="1"/>
    <col min="6" max="6" width="13.88671875" style="124" customWidth="1"/>
    <col min="7" max="7" width="10.44140625" style="126" bestFit="1" customWidth="1"/>
    <col min="8" max="8" width="26.21875" style="124" customWidth="1"/>
    <col min="9" max="9" width="6.44140625" style="124" bestFit="1" customWidth="1"/>
    <col min="10" max="11" width="4.6640625" style="124" bestFit="1" customWidth="1"/>
    <col min="12" max="16384" width="8" style="124"/>
  </cols>
  <sheetData>
    <row r="1" spans="1:10" ht="18">
      <c r="B1" s="607" t="s">
        <v>0</v>
      </c>
      <c r="C1" s="607"/>
      <c r="D1" s="607"/>
      <c r="E1" s="607"/>
      <c r="F1" s="607"/>
      <c r="G1" s="607"/>
      <c r="H1" s="607"/>
      <c r="I1" s="128"/>
    </row>
    <row r="2" spans="1:10" ht="18">
      <c r="B2" s="608" t="s">
        <v>111</v>
      </c>
      <c r="C2" s="608"/>
      <c r="D2" s="608"/>
      <c r="E2" s="608"/>
      <c r="F2" s="608"/>
      <c r="G2" s="608"/>
      <c r="H2" s="608"/>
      <c r="I2" s="128"/>
    </row>
    <row r="3" spans="1:10" ht="18">
      <c r="B3" s="397"/>
      <c r="C3" s="397"/>
      <c r="D3" s="397"/>
      <c r="E3" s="397"/>
      <c r="F3" s="397"/>
      <c r="G3" s="397"/>
      <c r="H3" s="397"/>
      <c r="I3" s="128"/>
    </row>
    <row r="4" spans="1:10" ht="18">
      <c r="B4" s="397"/>
      <c r="C4" s="397"/>
      <c r="D4" s="397"/>
      <c r="E4" s="397"/>
      <c r="F4" s="397"/>
      <c r="G4" s="397"/>
      <c r="H4" s="397"/>
      <c r="I4" s="128"/>
    </row>
    <row r="5" spans="1:10" ht="18">
      <c r="A5" s="359"/>
      <c r="B5" s="397"/>
      <c r="C5" s="397"/>
      <c r="D5" s="397"/>
      <c r="E5" s="397"/>
      <c r="F5" s="397"/>
      <c r="G5" s="397"/>
      <c r="H5" s="397"/>
      <c r="I5" s="128"/>
    </row>
    <row r="6" spans="1:10">
      <c r="G6" s="124"/>
    </row>
    <row r="7" spans="1:10" ht="15">
      <c r="A7" s="195" t="s">
        <v>14</v>
      </c>
      <c r="B7" s="138"/>
      <c r="C7" s="128"/>
      <c r="D7" s="128"/>
      <c r="E7" s="128"/>
      <c r="F7" s="128"/>
      <c r="G7" s="139"/>
      <c r="H7" s="128"/>
    </row>
    <row r="8" spans="1:10" ht="15">
      <c r="A8" s="609" t="s">
        <v>16</v>
      </c>
      <c r="B8" s="610"/>
      <c r="C8" s="360" t="s">
        <v>17</v>
      </c>
      <c r="D8" s="361" t="s">
        <v>18</v>
      </c>
      <c r="E8" s="613" t="s">
        <v>19</v>
      </c>
      <c r="F8" s="614"/>
      <c r="G8" s="362" t="s">
        <v>112</v>
      </c>
      <c r="H8" s="356" t="s">
        <v>18</v>
      </c>
    </row>
    <row r="9" spans="1:10" ht="15">
      <c r="A9" s="611"/>
      <c r="B9" s="612"/>
      <c r="C9" s="363" t="s">
        <v>21</v>
      </c>
      <c r="D9" s="364" t="s">
        <v>112</v>
      </c>
      <c r="E9" s="615" t="s">
        <v>23</v>
      </c>
      <c r="F9" s="616"/>
      <c r="G9" s="365" t="s">
        <v>18</v>
      </c>
      <c r="H9" s="366" t="s">
        <v>113</v>
      </c>
    </row>
    <row r="10" spans="1:10" ht="15">
      <c r="A10" s="387"/>
      <c r="B10" s="430"/>
      <c r="C10" s="432"/>
      <c r="D10" s="368"/>
      <c r="E10" s="369"/>
      <c r="F10" s="370"/>
      <c r="G10" s="371"/>
      <c r="H10" s="372"/>
      <c r="I10" s="373"/>
    </row>
    <row r="11" spans="1:10" s="377" customFormat="1" ht="15">
      <c r="A11" s="516" t="s">
        <v>132</v>
      </c>
      <c r="B11" s="449" t="s">
        <v>164</v>
      </c>
      <c r="C11" s="448">
        <v>45139</v>
      </c>
      <c r="D11" s="448">
        <v>45150</v>
      </c>
      <c r="E11" s="517" t="s">
        <v>146</v>
      </c>
      <c r="F11" s="584" t="s">
        <v>147</v>
      </c>
      <c r="G11" s="375">
        <v>45122</v>
      </c>
      <c r="H11" s="376">
        <f>+G11+20</f>
        <v>45142</v>
      </c>
      <c r="I11" s="373" t="s">
        <v>114</v>
      </c>
    </row>
    <row r="12" spans="1:10" s="386" customFormat="1" ht="15">
      <c r="A12" s="434"/>
      <c r="B12" s="435"/>
      <c r="C12" s="436"/>
      <c r="D12" s="381"/>
      <c r="E12" s="382"/>
      <c r="F12" s="383"/>
      <c r="G12" s="384"/>
      <c r="H12" s="385"/>
      <c r="I12" s="65"/>
    </row>
    <row r="13" spans="1:10" ht="15">
      <c r="C13" s="433"/>
      <c r="D13" s="389"/>
      <c r="E13" s="369"/>
      <c r="F13" s="370"/>
      <c r="G13" s="371"/>
      <c r="H13" s="372"/>
      <c r="I13" s="373"/>
    </row>
    <row r="14" spans="1:10" s="377" customFormat="1" ht="15">
      <c r="A14" s="516" t="s">
        <v>124</v>
      </c>
      <c r="B14" s="449" t="s">
        <v>165</v>
      </c>
      <c r="C14" s="374">
        <f>+C11+7</f>
        <v>45146</v>
      </c>
      <c r="D14" s="448">
        <f>+D11+7</f>
        <v>45157</v>
      </c>
      <c r="E14" s="517" t="s">
        <v>173</v>
      </c>
      <c r="F14" s="584" t="s">
        <v>172</v>
      </c>
      <c r="G14" s="375">
        <f>+G11+7</f>
        <v>45129</v>
      </c>
      <c r="H14" s="376">
        <f>+G14+20</f>
        <v>45149</v>
      </c>
      <c r="I14" s="390"/>
    </row>
    <row r="15" spans="1:10" s="386" customFormat="1" ht="15">
      <c r="A15" s="378"/>
      <c r="B15" s="431"/>
      <c r="C15" s="380"/>
      <c r="D15" s="391"/>
      <c r="E15" s="382"/>
      <c r="F15" s="383"/>
      <c r="G15" s="384"/>
      <c r="H15" s="385"/>
      <c r="I15" s="65"/>
      <c r="J15" s="386" t="s">
        <v>120</v>
      </c>
    </row>
    <row r="16" spans="1:10" ht="15">
      <c r="A16" s="387"/>
      <c r="B16" s="388"/>
      <c r="C16" s="367"/>
      <c r="D16" s="389"/>
      <c r="E16" s="369"/>
      <c r="F16" s="370"/>
      <c r="G16" s="371"/>
      <c r="H16" s="372"/>
      <c r="I16" s="373"/>
    </row>
    <row r="17" spans="1:10" s="377" customFormat="1" ht="15">
      <c r="A17" s="516" t="s">
        <v>123</v>
      </c>
      <c r="B17" s="449" t="s">
        <v>166</v>
      </c>
      <c r="C17" s="374">
        <f>+C14+7</f>
        <v>45153</v>
      </c>
      <c r="D17" s="448">
        <f>+D14+7</f>
        <v>45164</v>
      </c>
      <c r="E17" s="517" t="s">
        <v>174</v>
      </c>
      <c r="F17" s="584" t="s">
        <v>175</v>
      </c>
      <c r="G17" s="375">
        <f>G14+7</f>
        <v>45136</v>
      </c>
      <c r="H17" s="376">
        <f>+G17+20</f>
        <v>45156</v>
      </c>
      <c r="I17" s="390"/>
    </row>
    <row r="18" spans="1:10" s="386" customFormat="1" ht="15">
      <c r="A18" s="378"/>
      <c r="B18" s="379"/>
      <c r="C18" s="380"/>
      <c r="D18" s="391"/>
      <c r="E18" s="382"/>
      <c r="F18" s="383"/>
      <c r="G18" s="384"/>
      <c r="H18" s="385"/>
      <c r="I18" s="65"/>
    </row>
    <row r="19" spans="1:10" ht="15">
      <c r="A19" s="387"/>
      <c r="B19" s="388"/>
      <c r="C19" s="367"/>
      <c r="D19" s="389"/>
      <c r="E19" s="487"/>
      <c r="F19" s="488"/>
      <c r="G19" s="371"/>
      <c r="H19" s="372"/>
      <c r="I19" s="373"/>
    </row>
    <row r="20" spans="1:10" s="377" customFormat="1" ht="15">
      <c r="A20" s="581" t="s">
        <v>131</v>
      </c>
      <c r="B20" s="410" t="s">
        <v>167</v>
      </c>
      <c r="C20" s="374">
        <f>+C17+7</f>
        <v>45160</v>
      </c>
      <c r="D20" s="448">
        <f>+D17+7</f>
        <v>45171</v>
      </c>
      <c r="E20" s="517" t="s">
        <v>179</v>
      </c>
      <c r="F20" s="584" t="s">
        <v>176</v>
      </c>
      <c r="G20" s="375">
        <v>45150</v>
      </c>
      <c r="H20" s="376">
        <f>+G20+20</f>
        <v>45170</v>
      </c>
      <c r="I20" s="390"/>
    </row>
    <row r="21" spans="1:10" s="386" customFormat="1" ht="15">
      <c r="A21" s="378"/>
      <c r="B21" s="379"/>
      <c r="C21" s="380"/>
      <c r="D21" s="391"/>
      <c r="E21" s="382"/>
      <c r="F21" s="489"/>
      <c r="G21" s="384"/>
      <c r="H21" s="385"/>
      <c r="I21" s="65"/>
    </row>
    <row r="22" spans="1:10" ht="15">
      <c r="A22" s="387"/>
      <c r="B22" s="430"/>
      <c r="C22" s="432"/>
      <c r="D22" s="368"/>
      <c r="E22" s="369"/>
      <c r="F22" s="370"/>
      <c r="G22" s="371"/>
      <c r="H22" s="372"/>
      <c r="I22" s="373"/>
    </row>
    <row r="23" spans="1:10" s="377" customFormat="1" ht="15">
      <c r="A23" s="516" t="s">
        <v>132</v>
      </c>
      <c r="B23" s="449" t="s">
        <v>168</v>
      </c>
      <c r="C23" s="374">
        <f>+C20+7</f>
        <v>45167</v>
      </c>
      <c r="D23" s="448">
        <f>+D20+7</f>
        <v>45178</v>
      </c>
      <c r="E23" s="517" t="s">
        <v>178</v>
      </c>
      <c r="F23" s="584" t="s">
        <v>177</v>
      </c>
      <c r="G23" s="375">
        <v>45122</v>
      </c>
      <c r="H23" s="376">
        <f>+G23+20</f>
        <v>45142</v>
      </c>
      <c r="I23" s="373" t="s">
        <v>114</v>
      </c>
    </row>
    <row r="24" spans="1:10" s="386" customFormat="1" ht="15">
      <c r="A24" s="434"/>
      <c r="B24" s="435"/>
      <c r="C24" s="436"/>
      <c r="D24" s="381"/>
      <c r="E24" s="382"/>
      <c r="F24" s="383"/>
      <c r="G24" s="384"/>
      <c r="H24" s="385"/>
      <c r="I24" s="65"/>
    </row>
    <row r="25" spans="1:10" s="386" customFormat="1" ht="15">
      <c r="A25" s="63"/>
      <c r="B25" s="232"/>
      <c r="C25" s="64"/>
      <c r="D25" s="64"/>
      <c r="E25" s="244"/>
      <c r="F25" s="244"/>
      <c r="G25" s="392"/>
      <c r="H25" s="393"/>
      <c r="I25" s="65"/>
      <c r="J25" s="178"/>
    </row>
    <row r="26" spans="1:10">
      <c r="H26" s="163" t="s">
        <v>32</v>
      </c>
    </row>
    <row r="27" spans="1:10" ht="15">
      <c r="A27" s="154" t="s">
        <v>33</v>
      </c>
      <c r="B27" s="265"/>
      <c r="C27" s="187"/>
      <c r="D27" s="161"/>
      <c r="E27" s="244"/>
      <c r="F27" s="390"/>
      <c r="G27" s="162"/>
    </row>
    <row r="28" spans="1:10" ht="15">
      <c r="A28" s="394" t="s">
        <v>34</v>
      </c>
      <c r="B28" s="279"/>
      <c r="C28" s="184"/>
      <c r="D28" s="185"/>
      <c r="E28" s="162"/>
      <c r="F28" s="162"/>
      <c r="G28" s="124"/>
      <c r="H28" s="127"/>
    </row>
    <row r="29" spans="1:10" ht="15">
      <c r="A29" s="166"/>
      <c r="B29" s="395"/>
      <c r="C29" s="396"/>
      <c r="D29" s="165"/>
      <c r="E29" s="243"/>
      <c r="F29" s="243"/>
      <c r="G29" s="124"/>
      <c r="H29" s="127"/>
    </row>
    <row r="30" spans="1:10" ht="15">
      <c r="A30" s="156" t="s">
        <v>99</v>
      </c>
      <c r="B30" s="266"/>
      <c r="C30" s="164"/>
      <c r="D30" s="165"/>
      <c r="E30" s="245"/>
      <c r="F30" s="245"/>
      <c r="G30" s="124"/>
      <c r="H30" s="127"/>
    </row>
    <row r="31" spans="1:10" ht="15">
      <c r="A31" s="156" t="s">
        <v>98</v>
      </c>
      <c r="B31" s="169"/>
      <c r="C31" s="169"/>
      <c r="D31" s="170"/>
      <c r="E31" s="257"/>
      <c r="F31" s="257"/>
      <c r="G31" s="124"/>
      <c r="H31" s="127"/>
    </row>
  </sheetData>
  <mergeCells count="5">
    <mergeCell ref="B1:H1"/>
    <mergeCell ref="B2:H2"/>
    <mergeCell ref="A8:B9"/>
    <mergeCell ref="E8:F8"/>
    <mergeCell ref="E9:F9"/>
  </mergeCells>
  <hyperlinks>
    <hyperlink ref="A7" location="MENU!A1" display="BACK TO MENU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2"/>
  <sheetViews>
    <sheetView showGridLines="0" topLeftCell="A3" zoomScale="80" zoomScaleNormal="80" zoomScaleSheetLayoutView="75" workbookViewId="0">
      <selection activeCell="I30" sqref="I30"/>
    </sheetView>
  </sheetViews>
  <sheetFormatPr defaultColWidth="8" defaultRowHeight="14.25"/>
  <cols>
    <col min="1" max="1" width="22.21875" style="51" customWidth="1"/>
    <col min="2" max="2" width="8" style="52" customWidth="1"/>
    <col min="3" max="3" width="9" style="51" customWidth="1"/>
    <col min="4" max="4" width="8.88671875" style="51" customWidth="1"/>
    <col min="5" max="5" width="21.109375" style="51" customWidth="1"/>
    <col min="6" max="6" width="13.88671875" style="51" customWidth="1"/>
    <col min="7" max="7" width="12" style="52" bestFit="1" customWidth="1"/>
    <col min="8" max="9" width="16.6640625" style="51" customWidth="1"/>
    <col min="10" max="11" width="15.44140625" style="51" customWidth="1"/>
    <col min="12" max="12" width="17.109375" style="53" customWidth="1"/>
    <col min="13" max="13" width="15.44140625" style="51" customWidth="1"/>
    <col min="14" max="14" width="15.44140625" style="53" customWidth="1"/>
    <col min="15" max="15" width="15.44140625" style="51" customWidth="1"/>
    <col min="16" max="16" width="6.44140625" style="51" bestFit="1" customWidth="1"/>
    <col min="17" max="18" width="4.6640625" style="51" bestFit="1" customWidth="1"/>
    <col min="19" max="16384" width="8" style="51"/>
  </cols>
  <sheetData>
    <row r="1" spans="1:16" ht="18">
      <c r="B1" s="627" t="s">
        <v>0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54"/>
    </row>
    <row r="2" spans="1:16" ht="18">
      <c r="B2" s="628" t="s">
        <v>12</v>
      </c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54"/>
    </row>
    <row r="3" spans="1:16" ht="18">
      <c r="B3" s="627" t="s">
        <v>13</v>
      </c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54"/>
    </row>
    <row r="4" spans="1:16" ht="18">
      <c r="B4" s="627" t="s">
        <v>102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54"/>
    </row>
    <row r="5" spans="1:16" ht="18">
      <c r="A5" s="157"/>
      <c r="B5" s="627" t="s">
        <v>15</v>
      </c>
      <c r="C5" s="627"/>
      <c r="D5" s="627"/>
      <c r="E5" s="627"/>
      <c r="F5" s="627"/>
      <c r="G5" s="627"/>
      <c r="H5" s="627"/>
      <c r="I5" s="627"/>
      <c r="J5" s="627"/>
      <c r="K5" s="627"/>
      <c r="L5" s="627"/>
      <c r="M5" s="627"/>
      <c r="N5" s="627"/>
      <c r="O5" s="627"/>
      <c r="P5" s="54"/>
    </row>
    <row r="6" spans="1:16">
      <c r="G6" s="51"/>
      <c r="L6" s="51"/>
      <c r="N6" s="51"/>
    </row>
    <row r="7" spans="1:16" ht="15">
      <c r="A7" s="195" t="s">
        <v>14</v>
      </c>
      <c r="B7" s="56"/>
      <c r="C7" s="54"/>
      <c r="D7" s="54"/>
      <c r="E7" s="54"/>
      <c r="F7" s="54"/>
      <c r="G7" s="57"/>
      <c r="H7" s="54"/>
      <c r="I7" s="58"/>
      <c r="J7" s="54"/>
      <c r="K7" s="54"/>
      <c r="L7" s="59"/>
      <c r="M7" s="58"/>
      <c r="N7" s="51"/>
    </row>
    <row r="8" spans="1:16" ht="18" customHeight="1">
      <c r="A8" s="619" t="s">
        <v>16</v>
      </c>
      <c r="B8" s="620"/>
      <c r="C8" s="224" t="s">
        <v>17</v>
      </c>
      <c r="D8" s="220" t="s">
        <v>18</v>
      </c>
      <c r="E8" s="625" t="s">
        <v>19</v>
      </c>
      <c r="F8" s="626"/>
      <c r="G8" s="398" t="s">
        <v>20</v>
      </c>
      <c r="H8" s="623" t="s">
        <v>18</v>
      </c>
      <c r="I8" s="623"/>
      <c r="J8" s="623"/>
      <c r="K8" s="623"/>
      <c r="L8" s="623"/>
      <c r="M8" s="623"/>
      <c r="N8" s="623"/>
      <c r="O8" s="624"/>
    </row>
    <row r="9" spans="1:16" ht="18" customHeight="1">
      <c r="A9" s="621"/>
      <c r="B9" s="622"/>
      <c r="C9" s="219" t="s">
        <v>21</v>
      </c>
      <c r="D9" s="213" t="s">
        <v>22</v>
      </c>
      <c r="E9" s="617" t="s">
        <v>23</v>
      </c>
      <c r="F9" s="618"/>
      <c r="G9" s="221" t="s">
        <v>18</v>
      </c>
      <c r="H9" s="222" t="s">
        <v>24</v>
      </c>
      <c r="I9" s="205" t="s">
        <v>25</v>
      </c>
      <c r="J9" s="222" t="s">
        <v>26</v>
      </c>
      <c r="K9" s="446" t="s">
        <v>117</v>
      </c>
      <c r="L9" s="96" t="s">
        <v>27</v>
      </c>
      <c r="M9" s="222" t="s">
        <v>28</v>
      </c>
      <c r="N9" s="96" t="s">
        <v>29</v>
      </c>
      <c r="O9" s="223" t="s">
        <v>30</v>
      </c>
    </row>
    <row r="10" spans="1:16" ht="18" customHeight="1">
      <c r="A10" s="214"/>
      <c r="B10" s="353"/>
      <c r="C10" s="215"/>
      <c r="D10" s="218"/>
      <c r="E10" s="587" t="s">
        <v>146</v>
      </c>
      <c r="F10" s="494" t="s">
        <v>151</v>
      </c>
      <c r="G10" s="498">
        <v>45151</v>
      </c>
      <c r="H10" s="339">
        <f>G10+19</f>
        <v>45170</v>
      </c>
      <c r="I10" s="326" t="s">
        <v>31</v>
      </c>
      <c r="J10" s="339">
        <f>+K10+2</f>
        <v>45179</v>
      </c>
      <c r="K10" s="443">
        <f>+H10+7</f>
        <v>45177</v>
      </c>
      <c r="L10" s="326" t="s">
        <v>31</v>
      </c>
      <c r="M10" s="326">
        <f>+K10+6</f>
        <v>45183</v>
      </c>
      <c r="N10" s="326" t="s">
        <v>31</v>
      </c>
      <c r="O10" s="326">
        <f>G10+37</f>
        <v>45188</v>
      </c>
      <c r="P10" s="207" t="s">
        <v>56</v>
      </c>
    </row>
    <row r="11" spans="1:16" s="61" customFormat="1" ht="18" customHeight="1">
      <c r="A11" s="352" t="str">
        <f>+'MANZANILLO via SHA'!A11</f>
        <v>MERATUS JAYAGIRI</v>
      </c>
      <c r="B11" s="353" t="str">
        <f>+'MANZANILLO via SHA'!B11</f>
        <v>023N</v>
      </c>
      <c r="C11" s="353">
        <f>+'MANZANILLO via SHA'!C11</f>
        <v>45139</v>
      </c>
      <c r="D11" s="216">
        <f>+C11+10</f>
        <v>45149</v>
      </c>
      <c r="E11" s="454" t="s">
        <v>181</v>
      </c>
      <c r="F11" s="495" t="s">
        <v>182</v>
      </c>
      <c r="G11" s="496">
        <v>45154</v>
      </c>
      <c r="H11" s="328">
        <f>G11+20</f>
        <v>45174</v>
      </c>
      <c r="I11" s="328">
        <f>G11+22</f>
        <v>45176</v>
      </c>
      <c r="J11" s="342" t="s">
        <v>31</v>
      </c>
      <c r="K11" s="444" t="s">
        <v>31</v>
      </c>
      <c r="L11" s="212">
        <f>G11+24</f>
        <v>45178</v>
      </c>
      <c r="M11" s="327">
        <f>G11+31</f>
        <v>45185</v>
      </c>
      <c r="N11" s="212">
        <f>G11+35</f>
        <v>45189</v>
      </c>
      <c r="O11" s="328" t="s">
        <v>31</v>
      </c>
      <c r="P11" s="208" t="s">
        <v>57</v>
      </c>
    </row>
    <row r="12" spans="1:16" s="62" customFormat="1" ht="18" customHeight="1">
      <c r="A12" s="210"/>
      <c r="B12" s="493"/>
      <c r="C12" s="217"/>
      <c r="D12" s="211"/>
      <c r="E12" s="416" t="s">
        <v>148</v>
      </c>
      <c r="F12" s="590" t="s">
        <v>191</v>
      </c>
      <c r="G12" s="497">
        <v>45153</v>
      </c>
      <c r="H12" s="330">
        <f>G12+22</f>
        <v>45175</v>
      </c>
      <c r="I12" s="329">
        <f>G12+23</f>
        <v>45176</v>
      </c>
      <c r="J12" s="330" t="s">
        <v>31</v>
      </c>
      <c r="K12" s="445" t="s">
        <v>31</v>
      </c>
      <c r="L12" s="301" t="s">
        <v>31</v>
      </c>
      <c r="M12" s="329">
        <f>+G12+34</f>
        <v>45187</v>
      </c>
      <c r="N12" s="329">
        <f>+G12+37</f>
        <v>45190</v>
      </c>
      <c r="O12" s="301" t="s">
        <v>31</v>
      </c>
      <c r="P12" s="65" t="s">
        <v>58</v>
      </c>
    </row>
    <row r="13" spans="1:16" ht="18" customHeight="1">
      <c r="A13" s="214"/>
      <c r="B13" s="353"/>
      <c r="C13" s="215"/>
      <c r="D13" s="218"/>
      <c r="E13" s="587" t="s">
        <v>173</v>
      </c>
      <c r="F13" s="494" t="s">
        <v>152</v>
      </c>
      <c r="G13" s="498">
        <f t="shared" ref="G13:G24" si="0">+G10+7</f>
        <v>45158</v>
      </c>
      <c r="H13" s="339">
        <f>G13+19</f>
        <v>45177</v>
      </c>
      <c r="I13" s="326" t="s">
        <v>31</v>
      </c>
      <c r="J13" s="339">
        <f>+K13+2</f>
        <v>45186</v>
      </c>
      <c r="K13" s="443">
        <f>+H13+7</f>
        <v>45184</v>
      </c>
      <c r="L13" s="326" t="s">
        <v>31</v>
      </c>
      <c r="M13" s="326">
        <f>+K13+6</f>
        <v>45190</v>
      </c>
      <c r="N13" s="326" t="s">
        <v>31</v>
      </c>
      <c r="O13" s="326">
        <f>G13+37</f>
        <v>45195</v>
      </c>
      <c r="P13" s="207"/>
    </row>
    <row r="14" spans="1:16" s="61" customFormat="1" ht="18" customHeight="1">
      <c r="A14" s="352" t="str">
        <f>+'MANZANILLO via SHA'!A14</f>
        <v>AS PAMELA</v>
      </c>
      <c r="B14" s="353" t="str">
        <f>+'MANZANILLO via SHA'!B14</f>
        <v>056N</v>
      </c>
      <c r="C14" s="353">
        <f>+'MANZANILLO via SHA'!C14</f>
        <v>45146</v>
      </c>
      <c r="D14" s="216">
        <f>C14+10</f>
        <v>45156</v>
      </c>
      <c r="E14" s="454" t="s">
        <v>183</v>
      </c>
      <c r="F14" s="582" t="s">
        <v>184</v>
      </c>
      <c r="G14" s="496">
        <f t="shared" si="0"/>
        <v>45161</v>
      </c>
      <c r="H14" s="328">
        <f>G14+20</f>
        <v>45181</v>
      </c>
      <c r="I14" s="328">
        <f>G14+22</f>
        <v>45183</v>
      </c>
      <c r="J14" s="342" t="s">
        <v>31</v>
      </c>
      <c r="K14" s="444" t="s">
        <v>31</v>
      </c>
      <c r="L14" s="212">
        <f>G14+24</f>
        <v>45185</v>
      </c>
      <c r="M14" s="327">
        <f>G14+31</f>
        <v>45192</v>
      </c>
      <c r="N14" s="212">
        <f>G14+35</f>
        <v>45196</v>
      </c>
      <c r="O14" s="328" t="s">
        <v>31</v>
      </c>
      <c r="P14" s="208"/>
    </row>
    <row r="15" spans="1:16" s="62" customFormat="1" ht="18" customHeight="1">
      <c r="A15" s="210"/>
      <c r="B15" s="493"/>
      <c r="C15" s="217"/>
      <c r="D15" s="211"/>
      <c r="E15" s="416" t="s">
        <v>193</v>
      </c>
      <c r="F15" s="604" t="s">
        <v>191</v>
      </c>
      <c r="G15" s="497">
        <f>+G12+7</f>
        <v>45160</v>
      </c>
      <c r="H15" s="330">
        <f>G15+22</f>
        <v>45182</v>
      </c>
      <c r="I15" s="329">
        <f>G15+23</f>
        <v>45183</v>
      </c>
      <c r="J15" s="330" t="s">
        <v>31</v>
      </c>
      <c r="K15" s="445" t="s">
        <v>31</v>
      </c>
      <c r="L15" s="301" t="s">
        <v>31</v>
      </c>
      <c r="M15" s="329">
        <f>+G15+34</f>
        <v>45194</v>
      </c>
      <c r="N15" s="329">
        <f>+G15+37</f>
        <v>45197</v>
      </c>
      <c r="O15" s="301" t="s">
        <v>31</v>
      </c>
      <c r="P15" s="65"/>
    </row>
    <row r="16" spans="1:16" ht="18" customHeight="1">
      <c r="A16" s="214"/>
      <c r="B16" s="353"/>
      <c r="C16" s="218"/>
      <c r="D16" s="218"/>
      <c r="E16" s="587" t="s">
        <v>174</v>
      </c>
      <c r="F16" s="494" t="s">
        <v>175</v>
      </c>
      <c r="G16" s="498">
        <f t="shared" si="0"/>
        <v>45165</v>
      </c>
      <c r="H16" s="339">
        <f>G16+19</f>
        <v>45184</v>
      </c>
      <c r="I16" s="326" t="s">
        <v>31</v>
      </c>
      <c r="J16" s="339">
        <f>+K16+2</f>
        <v>45193</v>
      </c>
      <c r="K16" s="443">
        <f>+H16+7</f>
        <v>45191</v>
      </c>
      <c r="L16" s="326" t="s">
        <v>31</v>
      </c>
      <c r="M16" s="326">
        <f>+K16+6</f>
        <v>45197</v>
      </c>
      <c r="N16" s="326" t="s">
        <v>31</v>
      </c>
      <c r="O16" s="326">
        <f>G16+37</f>
        <v>45202</v>
      </c>
      <c r="P16" s="207"/>
    </row>
    <row r="17" spans="1:16" s="61" customFormat="1" ht="18" customHeight="1">
      <c r="A17" s="352" t="str">
        <f>+'MANZANILLO via SHA'!A17</f>
        <v>ZHONG HANG SHENG</v>
      </c>
      <c r="B17" s="353" t="str">
        <f>+'MANZANILLO via SHA'!B17</f>
        <v>163N</v>
      </c>
      <c r="C17" s="353">
        <f>+'MANZANILLO via SHA'!C17</f>
        <v>45153</v>
      </c>
      <c r="D17" s="216">
        <f>C17+10</f>
        <v>45163</v>
      </c>
      <c r="E17" s="454" t="s">
        <v>185</v>
      </c>
      <c r="F17" s="582" t="s">
        <v>186</v>
      </c>
      <c r="G17" s="496">
        <f t="shared" si="0"/>
        <v>45168</v>
      </c>
      <c r="H17" s="328">
        <f>G17+20</f>
        <v>45188</v>
      </c>
      <c r="I17" s="328">
        <f>G17+22</f>
        <v>45190</v>
      </c>
      <c r="J17" s="342" t="s">
        <v>31</v>
      </c>
      <c r="K17" s="444" t="s">
        <v>31</v>
      </c>
      <c r="L17" s="212">
        <f>G17+24</f>
        <v>45192</v>
      </c>
      <c r="M17" s="327">
        <f>G17+31</f>
        <v>45199</v>
      </c>
      <c r="N17" s="212">
        <f>G17+35</f>
        <v>45203</v>
      </c>
      <c r="O17" s="328" t="s">
        <v>31</v>
      </c>
      <c r="P17" s="208"/>
    </row>
    <row r="18" spans="1:16" s="62" customFormat="1" ht="18" customHeight="1">
      <c r="A18" s="210"/>
      <c r="B18" s="231"/>
      <c r="C18" s="211"/>
      <c r="D18" s="211"/>
      <c r="E18" s="416" t="s">
        <v>194</v>
      </c>
      <c r="F18" s="604" t="s">
        <v>191</v>
      </c>
      <c r="G18" s="497">
        <f>+G15+7</f>
        <v>45167</v>
      </c>
      <c r="H18" s="330">
        <f>G18+22</f>
        <v>45189</v>
      </c>
      <c r="I18" s="329">
        <f>G18+23</f>
        <v>45190</v>
      </c>
      <c r="J18" s="330" t="s">
        <v>31</v>
      </c>
      <c r="K18" s="445" t="s">
        <v>31</v>
      </c>
      <c r="L18" s="301" t="s">
        <v>31</v>
      </c>
      <c r="M18" s="329">
        <f>+G18+34</f>
        <v>45201</v>
      </c>
      <c r="N18" s="329">
        <f>+G18+37</f>
        <v>45204</v>
      </c>
      <c r="O18" s="301" t="s">
        <v>31</v>
      </c>
      <c r="P18" s="65"/>
    </row>
    <row r="19" spans="1:16" ht="18" customHeight="1">
      <c r="A19" s="214"/>
      <c r="B19" s="230"/>
      <c r="C19" s="218"/>
      <c r="D19" s="218"/>
      <c r="E19" s="587" t="s">
        <v>179</v>
      </c>
      <c r="F19" s="671" t="s">
        <v>180</v>
      </c>
      <c r="G19" s="498">
        <f t="shared" si="0"/>
        <v>45172</v>
      </c>
      <c r="H19" s="339">
        <f>G19+19</f>
        <v>45191</v>
      </c>
      <c r="I19" s="326" t="s">
        <v>31</v>
      </c>
      <c r="J19" s="339">
        <f>+K19+2</f>
        <v>45200</v>
      </c>
      <c r="K19" s="443">
        <f>+H19+7</f>
        <v>45198</v>
      </c>
      <c r="L19" s="326" t="s">
        <v>31</v>
      </c>
      <c r="M19" s="326">
        <f>+K19+6</f>
        <v>45204</v>
      </c>
      <c r="N19" s="326" t="s">
        <v>31</v>
      </c>
      <c r="O19" s="326">
        <f>G19+37</f>
        <v>45209</v>
      </c>
      <c r="P19" s="207"/>
    </row>
    <row r="20" spans="1:16" s="61" customFormat="1" ht="18" customHeight="1">
      <c r="A20" s="352" t="str">
        <f>+'MANZANILLO via SHA'!A20</f>
        <v>WAN XING DA</v>
      </c>
      <c r="B20" s="353" t="str">
        <f>+'MANZANILLO via SHA'!B20</f>
        <v>154N</v>
      </c>
      <c r="C20" s="353">
        <f>+'MANZANILLO via SHA'!C20</f>
        <v>45160</v>
      </c>
      <c r="D20" s="216">
        <f>C20+10</f>
        <v>45170</v>
      </c>
      <c r="E20" s="454" t="s">
        <v>187</v>
      </c>
      <c r="F20" s="583" t="s">
        <v>188</v>
      </c>
      <c r="G20" s="496">
        <f t="shared" si="0"/>
        <v>45175</v>
      </c>
      <c r="H20" s="328">
        <f>G20+20</f>
        <v>45195</v>
      </c>
      <c r="I20" s="328">
        <f>G20+22</f>
        <v>45197</v>
      </c>
      <c r="J20" s="342" t="s">
        <v>31</v>
      </c>
      <c r="K20" s="444" t="s">
        <v>31</v>
      </c>
      <c r="L20" s="212">
        <f>G20+24</f>
        <v>45199</v>
      </c>
      <c r="M20" s="327">
        <f>G20+31</f>
        <v>45206</v>
      </c>
      <c r="N20" s="212">
        <f>G20+35</f>
        <v>45210</v>
      </c>
      <c r="O20" s="328" t="s">
        <v>31</v>
      </c>
      <c r="P20" s="209"/>
    </row>
    <row r="21" spans="1:16" s="62" customFormat="1" ht="18" customHeight="1">
      <c r="A21" s="210"/>
      <c r="B21" s="231"/>
      <c r="C21" s="211"/>
      <c r="D21" s="211"/>
      <c r="E21" s="416" t="s">
        <v>195</v>
      </c>
      <c r="F21" s="382" t="s">
        <v>192</v>
      </c>
      <c r="G21" s="497">
        <f>+G18+7</f>
        <v>45174</v>
      </c>
      <c r="H21" s="330">
        <f>G21+22</f>
        <v>45196</v>
      </c>
      <c r="I21" s="329">
        <f>G21+23</f>
        <v>45197</v>
      </c>
      <c r="J21" s="330" t="s">
        <v>31</v>
      </c>
      <c r="K21" s="445" t="s">
        <v>31</v>
      </c>
      <c r="L21" s="301" t="s">
        <v>31</v>
      </c>
      <c r="M21" s="329">
        <f>+G21+34</f>
        <v>45208</v>
      </c>
      <c r="N21" s="329">
        <f>+G21+37</f>
        <v>45211</v>
      </c>
      <c r="O21" s="301" t="s">
        <v>31</v>
      </c>
      <c r="P21" s="65"/>
    </row>
    <row r="22" spans="1:16" ht="18" customHeight="1">
      <c r="A22" s="214"/>
      <c r="B22" s="230"/>
      <c r="C22" s="218"/>
      <c r="D22" s="218"/>
      <c r="E22" s="587" t="s">
        <v>178</v>
      </c>
      <c r="F22" s="588" t="s">
        <v>177</v>
      </c>
      <c r="G22" s="498">
        <f t="shared" si="0"/>
        <v>45179</v>
      </c>
      <c r="H22" s="339">
        <f>G22+19</f>
        <v>45198</v>
      </c>
      <c r="I22" s="326" t="s">
        <v>31</v>
      </c>
      <c r="J22" s="339">
        <f>+K22+2</f>
        <v>45207</v>
      </c>
      <c r="K22" s="443">
        <f>+H22+7</f>
        <v>45205</v>
      </c>
      <c r="L22" s="326" t="s">
        <v>31</v>
      </c>
      <c r="M22" s="326">
        <f>+K22+6</f>
        <v>45211</v>
      </c>
      <c r="N22" s="326" t="s">
        <v>31</v>
      </c>
      <c r="O22" s="326">
        <f>G22+37</f>
        <v>45216</v>
      </c>
      <c r="P22" s="207"/>
    </row>
    <row r="23" spans="1:16" s="61" customFormat="1" ht="18" customHeight="1">
      <c r="A23" s="352" t="str">
        <f>+'MANZANILLO via SHA'!A23</f>
        <v>MERATUS JAYAGIRI</v>
      </c>
      <c r="B23" s="353" t="str">
        <f>+'MANZANILLO via SHA'!B23</f>
        <v>024N</v>
      </c>
      <c r="C23" s="353">
        <f>+'MANZANILLO via SHA'!C23</f>
        <v>45167</v>
      </c>
      <c r="D23" s="216">
        <f>C23+10</f>
        <v>45177</v>
      </c>
      <c r="E23" s="454" t="s">
        <v>189</v>
      </c>
      <c r="F23" s="583" t="s">
        <v>190</v>
      </c>
      <c r="G23" s="496">
        <f t="shared" si="0"/>
        <v>45182</v>
      </c>
      <c r="H23" s="328">
        <f>G23+20</f>
        <v>45202</v>
      </c>
      <c r="I23" s="328">
        <f>G23+22</f>
        <v>45204</v>
      </c>
      <c r="J23" s="342" t="s">
        <v>31</v>
      </c>
      <c r="K23" s="444" t="s">
        <v>31</v>
      </c>
      <c r="L23" s="212">
        <f>G23+24</f>
        <v>45206</v>
      </c>
      <c r="M23" s="327">
        <f>G23+31</f>
        <v>45213</v>
      </c>
      <c r="N23" s="212">
        <f>G23+35</f>
        <v>45217</v>
      </c>
      <c r="O23" s="328" t="s">
        <v>31</v>
      </c>
      <c r="P23" s="209"/>
    </row>
    <row r="24" spans="1:16" s="62" customFormat="1" ht="18" customHeight="1">
      <c r="A24" s="210"/>
      <c r="B24" s="231"/>
      <c r="C24" s="211"/>
      <c r="D24" s="211"/>
      <c r="E24" s="416" t="s">
        <v>196</v>
      </c>
      <c r="F24" s="382" t="s">
        <v>192</v>
      </c>
      <c r="G24" s="497">
        <f>+G21+7</f>
        <v>45181</v>
      </c>
      <c r="H24" s="330">
        <f>G24+22</f>
        <v>45203</v>
      </c>
      <c r="I24" s="329">
        <f>G24+23</f>
        <v>45204</v>
      </c>
      <c r="J24" s="330" t="s">
        <v>31</v>
      </c>
      <c r="K24" s="445" t="s">
        <v>31</v>
      </c>
      <c r="L24" s="301" t="s">
        <v>31</v>
      </c>
      <c r="M24" s="329">
        <f>+G24+34</f>
        <v>45215</v>
      </c>
      <c r="N24" s="329">
        <f>+G24+37</f>
        <v>45218</v>
      </c>
      <c r="O24" s="301" t="s">
        <v>31</v>
      </c>
      <c r="P24" s="65"/>
    </row>
    <row r="25" spans="1:16" s="62" customFormat="1" ht="18" customHeight="1">
      <c r="A25" s="663"/>
      <c r="B25" s="664"/>
      <c r="C25" s="665"/>
      <c r="D25" s="665"/>
      <c r="E25" s="666"/>
      <c r="F25" s="662"/>
      <c r="G25" s="667"/>
      <c r="H25" s="668"/>
      <c r="I25" s="667"/>
      <c r="J25" s="668"/>
      <c r="K25" s="668"/>
      <c r="L25" s="669"/>
      <c r="M25" s="667"/>
      <c r="N25" s="667"/>
      <c r="O25" s="669"/>
      <c r="P25" s="65"/>
    </row>
    <row r="26" spans="1:16" s="62" customFormat="1" ht="18" customHeight="1">
      <c r="A26" s="663"/>
      <c r="B26" s="664"/>
      <c r="C26" s="665"/>
      <c r="D26" s="665"/>
      <c r="E26" s="666"/>
      <c r="F26" s="662"/>
      <c r="G26" s="667"/>
      <c r="H26" s="668"/>
      <c r="I26" s="667"/>
      <c r="J26" s="668"/>
      <c r="K26" s="668"/>
      <c r="L26" s="669"/>
      <c r="M26" s="667"/>
      <c r="N26" s="667"/>
      <c r="O26" s="669"/>
      <c r="P26" s="65"/>
    </row>
    <row r="27" spans="1:16">
      <c r="O27" s="66" t="s">
        <v>32</v>
      </c>
    </row>
    <row r="28" spans="1:16" ht="15">
      <c r="A28" s="67" t="s">
        <v>33</v>
      </c>
      <c r="B28" s="199"/>
      <c r="C28" s="68"/>
      <c r="D28" s="69"/>
      <c r="E28" s="244"/>
      <c r="F28" s="208"/>
      <c r="G28" s="70"/>
    </row>
    <row r="29" spans="1:16" ht="15">
      <c r="A29" s="74" t="s">
        <v>34</v>
      </c>
      <c r="B29" s="233"/>
      <c r="C29" s="75"/>
      <c r="D29" s="76"/>
      <c r="E29" s="70"/>
      <c r="F29" s="70"/>
      <c r="G29" s="51"/>
      <c r="H29" s="53"/>
      <c r="J29" s="53"/>
      <c r="K29" s="53"/>
      <c r="L29" s="51"/>
      <c r="N29" s="51"/>
    </row>
    <row r="30" spans="1:16" ht="15">
      <c r="A30" s="77"/>
      <c r="B30" s="234"/>
      <c r="C30" s="78"/>
      <c r="D30" s="79"/>
      <c r="E30" s="243"/>
      <c r="F30" s="243"/>
      <c r="G30" s="51"/>
      <c r="H30" s="53"/>
      <c r="J30" s="53"/>
      <c r="K30" s="53"/>
      <c r="L30" s="51"/>
      <c r="N30" s="51"/>
    </row>
    <row r="31" spans="1:16" ht="15">
      <c r="A31" s="156" t="s">
        <v>99</v>
      </c>
      <c r="B31" s="198"/>
      <c r="C31" s="71"/>
      <c r="D31" s="79"/>
      <c r="E31" s="245"/>
      <c r="F31" s="245"/>
      <c r="G31" s="51"/>
      <c r="H31" s="53"/>
      <c r="J31" s="53"/>
      <c r="K31" s="53"/>
      <c r="L31" s="51"/>
      <c r="N31" s="51"/>
    </row>
    <row r="32" spans="1:16" ht="15">
      <c r="A32" s="156" t="s">
        <v>98</v>
      </c>
      <c r="B32" s="82"/>
      <c r="C32" s="82"/>
      <c r="D32" s="83"/>
      <c r="E32" s="242"/>
      <c r="F32" s="242"/>
      <c r="G32" s="51"/>
      <c r="H32" s="53"/>
      <c r="J32" s="53"/>
      <c r="K32" s="53"/>
      <c r="L32" s="51"/>
      <c r="N32" s="51"/>
    </row>
  </sheetData>
  <mergeCells count="9">
    <mergeCell ref="E9:F9"/>
    <mergeCell ref="A8:B9"/>
    <mergeCell ref="H8:O8"/>
    <mergeCell ref="E8:F8"/>
    <mergeCell ref="B1:O1"/>
    <mergeCell ref="B2:O2"/>
    <mergeCell ref="B3:O3"/>
    <mergeCell ref="B4:O4"/>
    <mergeCell ref="B5:O5"/>
  </mergeCells>
  <phoneticPr fontId="11" type="noConversion"/>
  <hyperlinks>
    <hyperlink ref="A7" location="MENU!A1" display="BACK TO MENU" xr:uid="{00000000-0004-0000-0200-000000000000}"/>
  </hyperlinks>
  <printOptions horizontalCentered="1"/>
  <pageMargins left="0" right="0" top="0" bottom="0" header="0" footer="0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N24"/>
  <sheetViews>
    <sheetView showGridLines="0" zoomScale="80" zoomScaleNormal="80" zoomScaleSheetLayoutView="75" workbookViewId="0">
      <selection activeCell="E19" sqref="E19"/>
    </sheetView>
  </sheetViews>
  <sheetFormatPr defaultColWidth="8" defaultRowHeight="14.25"/>
  <cols>
    <col min="1" max="1" width="23.6640625" style="52" customWidth="1"/>
    <col min="2" max="2" width="6.77734375" style="52" bestFit="1" customWidth="1"/>
    <col min="3" max="3" width="9.33203125" style="85" customWidth="1"/>
    <col min="4" max="4" width="9.88671875" style="85" customWidth="1"/>
    <col min="5" max="5" width="26.88671875" style="51" customWidth="1"/>
    <col min="6" max="6" width="20.21875" style="85" customWidth="1"/>
    <col min="7" max="7" width="11.88671875" style="52" bestFit="1" customWidth="1"/>
    <col min="8" max="8" width="23.33203125" style="52" customWidth="1"/>
    <col min="9" max="9" width="27.77734375" style="52" customWidth="1"/>
    <col min="10" max="10" width="6.33203125" style="51" bestFit="1" customWidth="1"/>
    <col min="11" max="16384" width="8" style="51"/>
  </cols>
  <sheetData>
    <row r="1" spans="1:14" ht="18">
      <c r="B1" s="632" t="s">
        <v>35</v>
      </c>
      <c r="C1" s="632"/>
      <c r="D1" s="632"/>
      <c r="E1" s="632"/>
      <c r="F1" s="632"/>
      <c r="G1" s="632"/>
      <c r="H1" s="632"/>
      <c r="I1" s="632"/>
    </row>
    <row r="2" spans="1:14" ht="18">
      <c r="B2" s="633" t="s">
        <v>36</v>
      </c>
      <c r="C2" s="633"/>
      <c r="D2" s="633"/>
      <c r="E2" s="633"/>
      <c r="F2" s="633"/>
      <c r="G2" s="633"/>
      <c r="H2" s="633"/>
      <c r="I2" s="633"/>
    </row>
    <row r="3" spans="1:14" ht="15">
      <c r="A3" s="56"/>
      <c r="E3" s="86"/>
      <c r="F3" s="120"/>
      <c r="G3" s="87"/>
      <c r="H3" s="87"/>
      <c r="I3" s="87"/>
    </row>
    <row r="4" spans="1:14" ht="15">
      <c r="B4" s="56"/>
      <c r="C4" s="88"/>
      <c r="D4" s="88"/>
      <c r="E4" s="54"/>
      <c r="F4" s="120"/>
      <c r="G4" s="87"/>
      <c r="H4" s="89"/>
      <c r="I4" s="90"/>
    </row>
    <row r="5" spans="1:14" ht="15">
      <c r="B5" s="56"/>
      <c r="C5" s="88"/>
      <c r="D5" s="88"/>
      <c r="E5" s="54"/>
      <c r="F5" s="120"/>
      <c r="G5" s="87"/>
      <c r="H5" s="89"/>
      <c r="I5" s="90"/>
    </row>
    <row r="6" spans="1:14" ht="15">
      <c r="A6" s="202"/>
      <c r="B6" s="56"/>
      <c r="C6" s="88"/>
      <c r="D6" s="88"/>
      <c r="E6" s="54"/>
      <c r="F6" s="88"/>
      <c r="G6" s="56"/>
      <c r="H6" s="57"/>
      <c r="I6" s="57"/>
    </row>
    <row r="7" spans="1:14" ht="15">
      <c r="B7" s="226"/>
      <c r="C7" s="91"/>
      <c r="D7" s="91"/>
      <c r="E7" s="91"/>
      <c r="F7" s="92"/>
      <c r="G7" s="286"/>
      <c r="H7" s="93"/>
      <c r="I7" s="93"/>
    </row>
    <row r="8" spans="1:14" ht="15">
      <c r="A8" s="197" t="s">
        <v>14</v>
      </c>
      <c r="B8" s="227"/>
      <c r="C8" s="94"/>
      <c r="D8" s="94"/>
      <c r="E8" s="94"/>
      <c r="F8" s="94"/>
      <c r="G8" s="287"/>
      <c r="H8" s="93"/>
      <c r="I8" s="93"/>
    </row>
    <row r="9" spans="1:14" ht="17.25" customHeight="1">
      <c r="A9" s="634" t="s">
        <v>119</v>
      </c>
      <c r="B9" s="634"/>
      <c r="C9" s="224" t="s">
        <v>17</v>
      </c>
      <c r="D9" s="220" t="s">
        <v>18</v>
      </c>
      <c r="E9" s="630" t="s">
        <v>19</v>
      </c>
      <c r="F9" s="631"/>
      <c r="G9" s="277" t="s">
        <v>37</v>
      </c>
      <c r="H9" s="205" t="s">
        <v>18</v>
      </c>
      <c r="J9" s="95"/>
    </row>
    <row r="10" spans="1:14" ht="34.9" customHeight="1">
      <c r="A10" s="635"/>
      <c r="B10" s="635"/>
      <c r="C10" s="500" t="s">
        <v>21</v>
      </c>
      <c r="D10" s="225" t="s">
        <v>38</v>
      </c>
      <c r="E10" s="630" t="s">
        <v>23</v>
      </c>
      <c r="F10" s="631"/>
      <c r="G10" s="284" t="s">
        <v>18</v>
      </c>
      <c r="H10" s="285" t="s">
        <v>39</v>
      </c>
      <c r="J10" s="98"/>
    </row>
    <row r="11" spans="1:14" ht="26.45" customHeight="1">
      <c r="A11" s="411" t="s">
        <v>131</v>
      </c>
      <c r="B11" s="412" t="s">
        <v>169</v>
      </c>
      <c r="C11" s="413">
        <v>45143</v>
      </c>
      <c r="D11" s="414">
        <v>45156</v>
      </c>
      <c r="E11" s="578" t="s">
        <v>150</v>
      </c>
      <c r="F11" s="481" t="s">
        <v>149</v>
      </c>
      <c r="G11" s="490">
        <v>45128</v>
      </c>
      <c r="H11" s="482">
        <f>G11+27</f>
        <v>45155</v>
      </c>
      <c r="I11" s="278" t="s">
        <v>109</v>
      </c>
    </row>
    <row r="12" spans="1:14" s="99" customFormat="1" ht="26.45" customHeight="1">
      <c r="A12" s="411" t="s">
        <v>132</v>
      </c>
      <c r="B12" s="412" t="s">
        <v>170</v>
      </c>
      <c r="C12" s="415">
        <f>+C11+7</f>
        <v>45150</v>
      </c>
      <c r="D12" s="414">
        <f t="shared" ref="D12:D14" si="0">D11+7</f>
        <v>45163</v>
      </c>
      <c r="E12" s="578" t="s">
        <v>200</v>
      </c>
      <c r="F12" s="481" t="s">
        <v>197</v>
      </c>
      <c r="G12" s="490">
        <f>+G11+7</f>
        <v>45135</v>
      </c>
      <c r="H12" s="482">
        <f t="shared" ref="H12:H13" si="1">G12+27</f>
        <v>45162</v>
      </c>
      <c r="J12" s="278"/>
    </row>
    <row r="13" spans="1:14" s="99" customFormat="1" ht="26.45" customHeight="1">
      <c r="A13" s="411" t="s">
        <v>124</v>
      </c>
      <c r="B13" s="412" t="s">
        <v>155</v>
      </c>
      <c r="C13" s="415">
        <f t="shared" ref="C13:C14" si="2">+C12+7</f>
        <v>45157</v>
      </c>
      <c r="D13" s="414">
        <f t="shared" si="0"/>
        <v>45170</v>
      </c>
      <c r="E13" s="578" t="s">
        <v>201</v>
      </c>
      <c r="F13" s="481" t="s">
        <v>198</v>
      </c>
      <c r="G13" s="490">
        <f t="shared" ref="G13:G14" si="3">+G12+7</f>
        <v>45142</v>
      </c>
      <c r="H13" s="482">
        <f t="shared" si="1"/>
        <v>45169</v>
      </c>
      <c r="J13" s="152"/>
      <c r="N13"/>
    </row>
    <row r="14" spans="1:14" s="99" customFormat="1" ht="26.45" customHeight="1">
      <c r="A14" s="411" t="s">
        <v>123</v>
      </c>
      <c r="B14" s="412" t="s">
        <v>171</v>
      </c>
      <c r="C14" s="415">
        <f t="shared" si="2"/>
        <v>45164</v>
      </c>
      <c r="D14" s="414">
        <f t="shared" si="0"/>
        <v>45177</v>
      </c>
      <c r="E14" s="578" t="s">
        <v>202</v>
      </c>
      <c r="F14" s="481" t="s">
        <v>199</v>
      </c>
      <c r="G14" s="490">
        <f t="shared" si="3"/>
        <v>45149</v>
      </c>
      <c r="H14" s="482">
        <f t="shared" ref="H14" si="4">G14+27</f>
        <v>45176</v>
      </c>
      <c r="J14" s="152"/>
    </row>
    <row r="15" spans="1:14" s="99" customFormat="1" ht="26.45" customHeight="1">
      <c r="A15" s="572"/>
      <c r="B15" s="572"/>
      <c r="C15" s="573"/>
      <c r="D15" s="574"/>
      <c r="E15" s="575"/>
      <c r="F15" s="575"/>
      <c r="G15" s="576"/>
      <c r="H15" s="577"/>
      <c r="J15" s="152"/>
    </row>
    <row r="16" spans="1:14" s="99" customFormat="1" ht="26.45" customHeight="1">
      <c r="A16" s="572"/>
      <c r="B16" s="572"/>
      <c r="C16" s="573"/>
      <c r="D16" s="574"/>
      <c r="E16" s="575"/>
      <c r="F16" s="575"/>
      <c r="G16" s="576"/>
      <c r="H16" s="577"/>
      <c r="J16" s="152"/>
    </row>
    <row r="17" spans="1:10" s="99" customFormat="1" ht="15">
      <c r="A17" s="203"/>
      <c r="B17" s="203"/>
      <c r="C17" s="101"/>
      <c r="D17" s="102"/>
      <c r="E17" s="103"/>
      <c r="F17" s="104"/>
      <c r="G17" s="288"/>
      <c r="H17" s="105"/>
      <c r="I17" s="105"/>
      <c r="J17" s="152"/>
    </row>
    <row r="18" spans="1:10" ht="15">
      <c r="A18" s="204"/>
      <c r="B18" s="106"/>
      <c r="C18" s="107"/>
      <c r="D18" s="107"/>
      <c r="E18" s="107"/>
      <c r="F18" s="237"/>
      <c r="G18" s="106"/>
      <c r="I18" s="66" t="s">
        <v>32</v>
      </c>
    </row>
    <row r="19" spans="1:10" ht="15">
      <c r="A19" s="199" t="s">
        <v>33</v>
      </c>
      <c r="B19" s="228"/>
      <c r="C19" s="91"/>
      <c r="D19" s="91"/>
      <c r="E19" s="91"/>
      <c r="H19" s="107"/>
      <c r="I19" s="107"/>
    </row>
    <row r="20" spans="1:10" ht="15">
      <c r="A20" s="200" t="s">
        <v>34</v>
      </c>
      <c r="B20" s="106"/>
      <c r="C20" s="107"/>
      <c r="D20" s="107"/>
      <c r="E20" s="107"/>
      <c r="F20" s="237"/>
      <c r="G20" s="106"/>
    </row>
    <row r="21" spans="1:10" ht="15">
      <c r="A21" s="201" t="s">
        <v>46</v>
      </c>
      <c r="B21" s="106"/>
      <c r="C21" s="107"/>
      <c r="D21" s="107"/>
      <c r="E21" s="107"/>
      <c r="F21" s="237"/>
      <c r="G21" s="106"/>
    </row>
    <row r="22" spans="1:10" ht="15">
      <c r="A22" s="204"/>
      <c r="B22" s="106"/>
      <c r="C22" s="107"/>
      <c r="D22" s="107"/>
      <c r="E22" s="107"/>
      <c r="F22" s="237"/>
      <c r="G22" s="106"/>
    </row>
    <row r="23" spans="1:10" ht="15">
      <c r="A23" s="156" t="s">
        <v>99</v>
      </c>
      <c r="B23" s="82"/>
      <c r="C23" s="109"/>
      <c r="D23" s="109"/>
      <c r="E23" s="83"/>
      <c r="F23" s="84"/>
      <c r="G23" s="629"/>
    </row>
    <row r="24" spans="1:10" ht="15">
      <c r="A24" s="156" t="s">
        <v>98</v>
      </c>
      <c r="B24" s="229"/>
      <c r="C24" s="110"/>
      <c r="D24" s="110"/>
      <c r="E24" s="111"/>
      <c r="F24" s="80"/>
      <c r="G24" s="629"/>
    </row>
  </sheetData>
  <mergeCells count="6">
    <mergeCell ref="G23:G24"/>
    <mergeCell ref="E10:F10"/>
    <mergeCell ref="E9:F9"/>
    <mergeCell ref="B1:I1"/>
    <mergeCell ref="B2:I2"/>
    <mergeCell ref="A9:B10"/>
  </mergeCells>
  <phoneticPr fontId="11" type="noConversion"/>
  <hyperlinks>
    <hyperlink ref="A8" location="MENU!A1" display="BACK TO MENU" xr:uid="{00000000-0004-0000-0300-000000000000}"/>
  </hyperlinks>
  <printOptions horizontalCentered="1"/>
  <pageMargins left="0" right="0" top="0" bottom="0" header="0" footer="0"/>
  <pageSetup paperSize="9" scale="68" orientation="landscape" r:id="rId1"/>
  <colBreaks count="1" manualBreakCount="1">
    <brk id="5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showGridLines="0" topLeftCell="A3" zoomScale="80" zoomScaleNormal="80" zoomScaleSheetLayoutView="75" workbookViewId="0">
      <selection activeCell="H21" sqref="H21"/>
    </sheetView>
  </sheetViews>
  <sheetFormatPr defaultColWidth="8" defaultRowHeight="14.25"/>
  <cols>
    <col min="1" max="1" width="22.33203125" style="52" customWidth="1"/>
    <col min="2" max="2" width="7.21875" style="85" customWidth="1"/>
    <col min="3" max="3" width="8.21875" style="51" customWidth="1"/>
    <col min="4" max="4" width="8.33203125" style="51" customWidth="1"/>
    <col min="5" max="5" width="23.21875" style="85" customWidth="1"/>
    <col min="6" max="6" width="10.88671875" style="51" customWidth="1"/>
    <col min="7" max="7" width="13.33203125" style="52" bestFit="1" customWidth="1"/>
    <col min="8" max="8" width="11" style="52" bestFit="1" customWidth="1"/>
    <col min="9" max="9" width="16.77734375" style="51" bestFit="1" customWidth="1"/>
    <col min="10" max="10" width="8.33203125" style="51" bestFit="1" customWidth="1"/>
    <col min="11" max="11" width="15.109375" style="51" bestFit="1" customWidth="1"/>
    <col min="12" max="12" width="17.88671875" style="51" customWidth="1"/>
    <col min="13" max="13" width="8.109375" style="51" bestFit="1" customWidth="1"/>
    <col min="14" max="16384" width="8" style="51"/>
  </cols>
  <sheetData>
    <row r="1" spans="1:14" ht="18">
      <c r="B1" s="632" t="s">
        <v>0</v>
      </c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54"/>
    </row>
    <row r="2" spans="1:14" ht="18">
      <c r="B2" s="633" t="s">
        <v>40</v>
      </c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54"/>
    </row>
    <row r="3" spans="1:14" ht="18">
      <c r="A3" s="56"/>
      <c r="B3" s="639" t="s">
        <v>41</v>
      </c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54"/>
    </row>
    <row r="4" spans="1:14" ht="15">
      <c r="B4" s="88"/>
      <c r="C4" s="54"/>
      <c r="D4" s="54"/>
      <c r="E4" s="120"/>
      <c r="F4" s="86"/>
      <c r="G4" s="112"/>
      <c r="H4" s="112"/>
      <c r="I4" s="54"/>
      <c r="J4" s="54"/>
      <c r="K4" s="54"/>
      <c r="L4" s="54"/>
    </row>
    <row r="5" spans="1:14" ht="15">
      <c r="A5" s="197"/>
      <c r="B5" s="88"/>
      <c r="C5" s="54"/>
      <c r="D5" s="54"/>
      <c r="E5" s="120"/>
      <c r="F5" s="86"/>
      <c r="G5" s="112"/>
      <c r="H5" s="112"/>
      <c r="I5" s="54"/>
      <c r="J5" s="54"/>
      <c r="K5" s="54"/>
      <c r="L5" s="54"/>
    </row>
    <row r="6" spans="1:14" ht="15">
      <c r="A6" s="197"/>
      <c r="B6" s="88"/>
      <c r="C6" s="54"/>
      <c r="D6" s="54"/>
      <c r="E6" s="120"/>
      <c r="F6" s="86"/>
      <c r="G6" s="112"/>
      <c r="H6" s="112"/>
      <c r="I6" s="54"/>
      <c r="J6" s="54"/>
      <c r="K6" s="54"/>
      <c r="L6" s="54"/>
    </row>
    <row r="7" spans="1:14" ht="15">
      <c r="A7" s="197" t="s">
        <v>14</v>
      </c>
      <c r="B7" s="88"/>
      <c r="C7" s="54"/>
      <c r="D7" s="54"/>
      <c r="E7" s="88"/>
      <c r="F7" s="54"/>
      <c r="G7" s="57"/>
      <c r="H7" s="399"/>
      <c r="I7" s="54"/>
      <c r="K7" s="59"/>
      <c r="L7" s="90"/>
    </row>
    <row r="8" spans="1:14" ht="18" customHeight="1">
      <c r="A8" s="634" t="s">
        <v>119</v>
      </c>
      <c r="B8" s="634"/>
      <c r="C8" s="484" t="s">
        <v>17</v>
      </c>
      <c r="D8" s="220" t="s">
        <v>18</v>
      </c>
      <c r="E8" s="637" t="s">
        <v>19</v>
      </c>
      <c r="F8" s="637"/>
      <c r="G8" s="277" t="s">
        <v>37</v>
      </c>
      <c r="H8" s="637" t="s">
        <v>18</v>
      </c>
      <c r="I8" s="637"/>
      <c r="J8" s="637"/>
      <c r="K8" s="637"/>
      <c r="L8" s="637"/>
      <c r="M8" s="95"/>
    </row>
    <row r="9" spans="1:14" ht="30">
      <c r="A9" s="635"/>
      <c r="B9" s="635"/>
      <c r="C9" s="485" t="s">
        <v>21</v>
      </c>
      <c r="D9" s="225" t="s">
        <v>38</v>
      </c>
      <c r="E9" s="638" t="s">
        <v>23</v>
      </c>
      <c r="F9" s="638"/>
      <c r="G9" s="96" t="s">
        <v>18</v>
      </c>
      <c r="H9" s="97" t="s">
        <v>42</v>
      </c>
      <c r="I9" s="97" t="s">
        <v>43</v>
      </c>
      <c r="J9" s="97" t="s">
        <v>28</v>
      </c>
      <c r="K9" s="97" t="s">
        <v>44</v>
      </c>
      <c r="L9" s="97" t="s">
        <v>45</v>
      </c>
      <c r="M9" s="98"/>
    </row>
    <row r="10" spans="1:14" s="99" customFormat="1" ht="15">
      <c r="A10" s="411" t="str">
        <f>+'COLON via TAO'!A11</f>
        <v>WAN XING DA</v>
      </c>
      <c r="B10" s="411" t="str">
        <f>+'COLON via TAO'!B11</f>
        <v>153E</v>
      </c>
      <c r="C10" s="411">
        <f>+'COLON via TAO'!C11</f>
        <v>45143</v>
      </c>
      <c r="D10" s="414">
        <f>C10+7</f>
        <v>45150</v>
      </c>
      <c r="E10" s="580" t="s">
        <v>154</v>
      </c>
      <c r="F10" s="580" t="s">
        <v>153</v>
      </c>
      <c r="G10" s="491">
        <v>45156</v>
      </c>
      <c r="H10" s="491">
        <f>G10+17</f>
        <v>45173</v>
      </c>
      <c r="I10" s="491">
        <f>G10+22</f>
        <v>45178</v>
      </c>
      <c r="J10" s="491">
        <f>+G10+29</f>
        <v>45185</v>
      </c>
      <c r="K10" s="491">
        <f>G10+34</f>
        <v>45190</v>
      </c>
      <c r="L10" s="491">
        <f>G10+36</f>
        <v>45192</v>
      </c>
      <c r="M10" s="483" t="s">
        <v>104</v>
      </c>
      <c r="N10" s="100"/>
    </row>
    <row r="11" spans="1:14" s="99" customFormat="1" ht="18" customHeight="1">
      <c r="A11" s="411" t="str">
        <f>+'COLON via TAO'!A12</f>
        <v>MERATUS JAYAGIRI</v>
      </c>
      <c r="B11" s="411" t="str">
        <f>+'COLON via TAO'!B12</f>
        <v>023E</v>
      </c>
      <c r="C11" s="411">
        <f>+'COLON via TAO'!C12</f>
        <v>45150</v>
      </c>
      <c r="D11" s="414">
        <f t="shared" ref="D11:D13" si="0">C11+7</f>
        <v>45157</v>
      </c>
      <c r="E11" s="492" t="s">
        <v>206</v>
      </c>
      <c r="F11" s="492" t="s">
        <v>203</v>
      </c>
      <c r="G11" s="491">
        <f>+G10+7</f>
        <v>45163</v>
      </c>
      <c r="H11" s="491">
        <f>G11+17</f>
        <v>45180</v>
      </c>
      <c r="I11" s="491">
        <f>G11+22</f>
        <v>45185</v>
      </c>
      <c r="J11" s="491">
        <f>+G11+29</f>
        <v>45192</v>
      </c>
      <c r="K11" s="491">
        <f>G11+34</f>
        <v>45197</v>
      </c>
      <c r="L11" s="491">
        <f>G11+36</f>
        <v>45199</v>
      </c>
      <c r="M11" s="483"/>
      <c r="N11" s="100"/>
    </row>
    <row r="12" spans="1:14" s="99" customFormat="1" ht="18" customHeight="1">
      <c r="A12" s="411" t="str">
        <f>+'COLON via TAO'!A13</f>
        <v>AS PAMELA</v>
      </c>
      <c r="B12" s="411" t="str">
        <f>+'COLON via TAO'!B13</f>
        <v>056E</v>
      </c>
      <c r="C12" s="411">
        <f>+'COLON via TAO'!C13</f>
        <v>45157</v>
      </c>
      <c r="D12" s="414">
        <f t="shared" si="0"/>
        <v>45164</v>
      </c>
      <c r="E12" s="580" t="s">
        <v>207</v>
      </c>
      <c r="F12" s="492" t="s">
        <v>204</v>
      </c>
      <c r="G12" s="491">
        <f>+G11+7</f>
        <v>45170</v>
      </c>
      <c r="H12" s="491">
        <f>G12+17</f>
        <v>45187</v>
      </c>
      <c r="I12" s="491">
        <f>G12+22</f>
        <v>45192</v>
      </c>
      <c r="J12" s="491">
        <f>+G12+29</f>
        <v>45199</v>
      </c>
      <c r="K12" s="491">
        <f>G12+34</f>
        <v>45204</v>
      </c>
      <c r="L12" s="491">
        <f>G12+36</f>
        <v>45206</v>
      </c>
      <c r="M12" s="483"/>
    </row>
    <row r="13" spans="1:14" s="99" customFormat="1" ht="18" customHeight="1">
      <c r="A13" s="411" t="str">
        <f>+'COLON via TAO'!A14</f>
        <v>ZHONG HANG SHENG</v>
      </c>
      <c r="B13" s="411" t="str">
        <f>+'COLON via TAO'!B14</f>
        <v>163E</v>
      </c>
      <c r="C13" s="411">
        <f>+'COLON via TAO'!C14</f>
        <v>45164</v>
      </c>
      <c r="D13" s="414">
        <f t="shared" si="0"/>
        <v>45171</v>
      </c>
      <c r="E13" s="580" t="s">
        <v>208</v>
      </c>
      <c r="F13" s="492" t="s">
        <v>205</v>
      </c>
      <c r="G13" s="491">
        <f>+G12+7</f>
        <v>45177</v>
      </c>
      <c r="H13" s="491">
        <f>G13+17</f>
        <v>45194</v>
      </c>
      <c r="I13" s="491">
        <f>G13+22</f>
        <v>45199</v>
      </c>
      <c r="J13" s="491">
        <f>+G13+29</f>
        <v>45206</v>
      </c>
      <c r="K13" s="491">
        <f>G13+34</f>
        <v>45211</v>
      </c>
      <c r="L13" s="491">
        <f>G13+36</f>
        <v>45213</v>
      </c>
      <c r="M13" s="483"/>
    </row>
    <row r="14" spans="1:14" ht="15">
      <c r="A14" s="198"/>
      <c r="B14" s="253"/>
      <c r="C14" s="71"/>
      <c r="D14" s="79"/>
      <c r="E14" s="81"/>
      <c r="F14" s="245"/>
      <c r="H14" s="400"/>
      <c r="I14" s="401"/>
      <c r="J14" s="401"/>
      <c r="K14" s="401"/>
      <c r="L14" s="401"/>
    </row>
    <row r="15" spans="1:14" ht="15">
      <c r="B15" s="247"/>
      <c r="C15" s="68"/>
      <c r="D15" s="69"/>
      <c r="E15" s="238"/>
      <c r="F15" s="70"/>
      <c r="G15" s="70"/>
      <c r="H15" s="70"/>
      <c r="L15" s="66" t="s">
        <v>32</v>
      </c>
    </row>
    <row r="16" spans="1:14" s="117" customFormat="1" ht="15">
      <c r="A16" s="199" t="s">
        <v>33</v>
      </c>
      <c r="B16" s="254"/>
      <c r="C16" s="113"/>
      <c r="D16" s="114"/>
      <c r="E16" s="115"/>
      <c r="F16" s="246"/>
      <c r="G16" s="116"/>
      <c r="H16" s="640"/>
      <c r="I16" s="640"/>
    </row>
    <row r="17" spans="1:12" ht="15">
      <c r="A17" s="200" t="s">
        <v>34</v>
      </c>
      <c r="B17" s="249"/>
      <c r="C17" s="78"/>
      <c r="D17" s="79"/>
      <c r="E17" s="80"/>
      <c r="F17" s="243"/>
      <c r="G17" s="118"/>
      <c r="H17" s="636"/>
      <c r="I17" s="636"/>
    </row>
    <row r="18" spans="1:12" ht="15">
      <c r="A18" s="201" t="s">
        <v>46</v>
      </c>
      <c r="B18" s="253"/>
      <c r="C18" s="71"/>
      <c r="D18" s="79"/>
      <c r="E18" s="81"/>
      <c r="F18" s="245"/>
    </row>
    <row r="19" spans="1:12" ht="15">
      <c r="A19" s="198"/>
      <c r="B19" s="109"/>
      <c r="C19" s="82"/>
      <c r="D19" s="83"/>
      <c r="E19" s="84"/>
      <c r="F19" s="242"/>
    </row>
    <row r="20" spans="1:12" ht="15">
      <c r="A20" s="156" t="s">
        <v>99</v>
      </c>
      <c r="B20" s="251"/>
      <c r="C20" s="119"/>
      <c r="D20" s="111"/>
      <c r="E20" s="80"/>
      <c r="F20" s="243"/>
    </row>
    <row r="21" spans="1:12" ht="15">
      <c r="A21" s="156" t="s">
        <v>98</v>
      </c>
    </row>
    <row r="30" spans="1:12">
      <c r="L30" s="670"/>
    </row>
  </sheetData>
  <mergeCells count="9">
    <mergeCell ref="H17:I17"/>
    <mergeCell ref="E8:F8"/>
    <mergeCell ref="E9:F9"/>
    <mergeCell ref="B1:L1"/>
    <mergeCell ref="B2:L2"/>
    <mergeCell ref="B3:L3"/>
    <mergeCell ref="H16:I16"/>
    <mergeCell ref="H8:L8"/>
    <mergeCell ref="A8:B9"/>
  </mergeCells>
  <hyperlinks>
    <hyperlink ref="A7" location="MENU!A1" display="BACK TO MENU" xr:uid="{00000000-0004-0000-0400-000000000000}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3"/>
  <sheetViews>
    <sheetView showGridLines="0" zoomScale="80" zoomScaleNormal="80" workbookViewId="0">
      <selection activeCell="L24" sqref="L24"/>
    </sheetView>
  </sheetViews>
  <sheetFormatPr defaultColWidth="8" defaultRowHeight="14.25"/>
  <cols>
    <col min="1" max="1" width="25.88671875" style="51" customWidth="1"/>
    <col min="2" max="2" width="8.21875" style="85" customWidth="1"/>
    <col min="3" max="4" width="7.109375" style="51" bestFit="1" customWidth="1"/>
    <col min="5" max="5" width="22.88671875" style="52" customWidth="1"/>
    <col min="6" max="6" width="12" style="51" customWidth="1"/>
    <col min="7" max="7" width="16" style="52" bestFit="1" customWidth="1"/>
    <col min="8" max="8" width="16.33203125" style="51" bestFit="1" customWidth="1"/>
    <col min="9" max="9" width="16.33203125" style="51" customWidth="1"/>
    <col min="10" max="10" width="16.33203125" style="51" bestFit="1" customWidth="1"/>
    <col min="11" max="11" width="15.77734375" style="51" customWidth="1"/>
    <col min="12" max="12" width="14.33203125" style="51" customWidth="1"/>
    <col min="13" max="13" width="13.21875" style="51" customWidth="1"/>
    <col min="14" max="14" width="15.33203125" style="51" customWidth="1"/>
    <col min="15" max="15" width="7.44140625" style="51" bestFit="1" customWidth="1"/>
    <col min="16" max="16" width="25.109375" style="51" bestFit="1" customWidth="1"/>
    <col min="17" max="16384" width="8" style="51"/>
  </cols>
  <sheetData>
    <row r="1" spans="1:15" ht="18">
      <c r="B1" s="632" t="s">
        <v>0</v>
      </c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54"/>
    </row>
    <row r="2" spans="1:15" ht="18">
      <c r="B2" s="633" t="s">
        <v>47</v>
      </c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54"/>
    </row>
    <row r="3" spans="1:15" ht="18">
      <c r="B3" s="627" t="s">
        <v>13</v>
      </c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54"/>
    </row>
    <row r="4" spans="1:15" ht="18">
      <c r="B4" s="632" t="s">
        <v>48</v>
      </c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2"/>
      <c r="N4" s="632"/>
    </row>
    <row r="5" spans="1:15" ht="15">
      <c r="B5" s="88"/>
      <c r="C5" s="54"/>
      <c r="D5" s="54"/>
      <c r="G5" s="120"/>
      <c r="H5" s="54"/>
      <c r="I5" s="54"/>
      <c r="J5" s="54"/>
      <c r="K5" s="121"/>
      <c r="L5" s="54"/>
      <c r="M5" s="54"/>
      <c r="N5" s="122"/>
    </row>
    <row r="6" spans="1:15" ht="15">
      <c r="A6" s="55"/>
      <c r="B6" s="88"/>
      <c r="C6" s="54"/>
      <c r="D6" s="54"/>
      <c r="E6" s="56"/>
      <c r="F6" s="54"/>
      <c r="G6" s="57"/>
      <c r="H6" s="54"/>
      <c r="I6" s="54"/>
      <c r="J6" s="54"/>
      <c r="K6" s="54"/>
      <c r="L6" s="54"/>
      <c r="M6" s="59"/>
      <c r="N6" s="58"/>
    </row>
    <row r="7" spans="1:15" ht="15">
      <c r="A7" s="195" t="s">
        <v>14</v>
      </c>
      <c r="B7" s="88"/>
      <c r="C7" s="54"/>
      <c r="D7" s="54"/>
      <c r="E7" s="56"/>
      <c r="F7" s="54"/>
      <c r="G7" s="57"/>
      <c r="H7" s="54"/>
      <c r="I7" s="54"/>
      <c r="J7" s="54"/>
      <c r="K7" s="54"/>
      <c r="L7" s="54"/>
      <c r="M7" s="59"/>
      <c r="N7" s="58"/>
    </row>
    <row r="8" spans="1:15" ht="18" customHeight="1">
      <c r="A8" s="634" t="s">
        <v>122</v>
      </c>
      <c r="B8" s="634"/>
      <c r="C8" s="499" t="s">
        <v>17</v>
      </c>
      <c r="D8" s="220" t="s">
        <v>18</v>
      </c>
      <c r="E8" s="637" t="s">
        <v>19</v>
      </c>
      <c r="F8" s="637"/>
      <c r="G8" s="206" t="s">
        <v>37</v>
      </c>
      <c r="H8" s="637" t="s">
        <v>18</v>
      </c>
      <c r="I8" s="637"/>
      <c r="J8" s="637"/>
      <c r="K8" s="637"/>
      <c r="L8" s="637"/>
      <c r="M8" s="637"/>
      <c r="N8" s="637"/>
    </row>
    <row r="9" spans="1:15" ht="30">
      <c r="A9" s="635"/>
      <c r="B9" s="635"/>
      <c r="C9" s="500" t="s">
        <v>21</v>
      </c>
      <c r="D9" s="225" t="s">
        <v>38</v>
      </c>
      <c r="E9" s="638" t="s">
        <v>23</v>
      </c>
      <c r="F9" s="638"/>
      <c r="G9" s="96" t="s">
        <v>18</v>
      </c>
      <c r="H9" s="97" t="s">
        <v>49</v>
      </c>
      <c r="I9" s="235" t="s">
        <v>50</v>
      </c>
      <c r="J9" s="97" t="s">
        <v>51</v>
      </c>
      <c r="K9" s="97" t="s">
        <v>52</v>
      </c>
      <c r="L9" s="97" t="s">
        <v>53</v>
      </c>
      <c r="M9" s="97" t="s">
        <v>54</v>
      </c>
      <c r="N9" s="236" t="s">
        <v>101</v>
      </c>
    </row>
    <row r="10" spans="1:15" s="99" customFormat="1" ht="19.899999999999999" customHeight="1">
      <c r="A10" s="411" t="str">
        <f>+'WCSA via TAO'!A10</f>
        <v>WAN XING DA</v>
      </c>
      <c r="B10" s="411" t="str">
        <f>+'WCSA via TAO'!B10</f>
        <v>153E</v>
      </c>
      <c r="C10" s="411">
        <f>+'WCSA via TAO'!C10</f>
        <v>45143</v>
      </c>
      <c r="D10" s="414">
        <f>C10+7</f>
        <v>45150</v>
      </c>
      <c r="E10" s="501" t="s">
        <v>213</v>
      </c>
      <c r="F10" s="501" t="s">
        <v>209</v>
      </c>
      <c r="G10" s="502">
        <v>45153</v>
      </c>
      <c r="H10" s="503">
        <f>G10+19</f>
        <v>45172</v>
      </c>
      <c r="I10" s="503">
        <f>G10+24</f>
        <v>45177</v>
      </c>
      <c r="J10" s="503">
        <f>G10+25</f>
        <v>45178</v>
      </c>
      <c r="K10" s="503">
        <f>G10+28</f>
        <v>45181</v>
      </c>
      <c r="L10" s="503">
        <f>G10+30</f>
        <v>45183</v>
      </c>
      <c r="M10" s="503">
        <f>G10+34</f>
        <v>45187</v>
      </c>
      <c r="N10" s="503">
        <f>M10+7</f>
        <v>45194</v>
      </c>
      <c r="O10" s="486" t="s">
        <v>59</v>
      </c>
    </row>
    <row r="11" spans="1:15" s="99" customFormat="1" ht="19.899999999999999" customHeight="1">
      <c r="A11" s="411" t="str">
        <f>+'WCSA via TAO'!A11</f>
        <v>MERATUS JAYAGIRI</v>
      </c>
      <c r="B11" s="411" t="str">
        <f>+'WCSA via TAO'!B11</f>
        <v>023E</v>
      </c>
      <c r="C11" s="411">
        <f>+'WCSA via TAO'!C11</f>
        <v>45150</v>
      </c>
      <c r="D11" s="414">
        <f t="shared" ref="D11:D13" si="0">C11+7</f>
        <v>45157</v>
      </c>
      <c r="E11" s="501" t="s">
        <v>214</v>
      </c>
      <c r="F11" s="501" t="s">
        <v>210</v>
      </c>
      <c r="G11" s="502">
        <f>+G10+7</f>
        <v>45160</v>
      </c>
      <c r="H11" s="502">
        <f>G11+19</f>
        <v>45179</v>
      </c>
      <c r="I11" s="502">
        <f>G11+24</f>
        <v>45184</v>
      </c>
      <c r="J11" s="502">
        <f>G11+25</f>
        <v>45185</v>
      </c>
      <c r="K11" s="502">
        <f>G11+28</f>
        <v>45188</v>
      </c>
      <c r="L11" s="502">
        <f>G11+30</f>
        <v>45190</v>
      </c>
      <c r="M11" s="502">
        <f>G11+34</f>
        <v>45194</v>
      </c>
      <c r="N11" s="502">
        <f>M11+7</f>
        <v>45201</v>
      </c>
      <c r="O11" s="486"/>
    </row>
    <row r="12" spans="1:15" s="99" customFormat="1" ht="19.899999999999999" customHeight="1">
      <c r="A12" s="411" t="str">
        <f>+'WCSA via TAO'!A12</f>
        <v>AS PAMELA</v>
      </c>
      <c r="B12" s="411" t="str">
        <f>+'WCSA via TAO'!B12</f>
        <v>056E</v>
      </c>
      <c r="C12" s="411">
        <f>+'WCSA via TAO'!C12</f>
        <v>45157</v>
      </c>
      <c r="D12" s="414">
        <f t="shared" si="0"/>
        <v>45164</v>
      </c>
      <c r="E12" s="501" t="s">
        <v>215</v>
      </c>
      <c r="F12" s="501" t="s">
        <v>211</v>
      </c>
      <c r="G12" s="502">
        <f t="shared" ref="G12:G13" si="1">+G11+7</f>
        <v>45167</v>
      </c>
      <c r="H12" s="502">
        <f>G12+19</f>
        <v>45186</v>
      </c>
      <c r="I12" s="502">
        <f>G12+24</f>
        <v>45191</v>
      </c>
      <c r="J12" s="502">
        <f>G12+25</f>
        <v>45192</v>
      </c>
      <c r="K12" s="502">
        <f>G12+28</f>
        <v>45195</v>
      </c>
      <c r="L12" s="502">
        <f>G12+30</f>
        <v>45197</v>
      </c>
      <c r="M12" s="502">
        <f>G12+34</f>
        <v>45201</v>
      </c>
      <c r="N12" s="502">
        <f>M12+7</f>
        <v>45208</v>
      </c>
      <c r="O12" s="486"/>
    </row>
    <row r="13" spans="1:15" s="99" customFormat="1" ht="19.899999999999999" customHeight="1">
      <c r="A13" s="411" t="str">
        <f>+'WCSA via TAO'!A13</f>
        <v>ZHONG HANG SHENG</v>
      </c>
      <c r="B13" s="411" t="str">
        <f>+'WCSA via TAO'!B13</f>
        <v>163E</v>
      </c>
      <c r="C13" s="411">
        <f>+'WCSA via TAO'!C13</f>
        <v>45164</v>
      </c>
      <c r="D13" s="414">
        <f t="shared" si="0"/>
        <v>45171</v>
      </c>
      <c r="E13" s="501" t="s">
        <v>216</v>
      </c>
      <c r="F13" s="501" t="s">
        <v>212</v>
      </c>
      <c r="G13" s="502">
        <f t="shared" si="1"/>
        <v>45174</v>
      </c>
      <c r="H13" s="502">
        <f>G13+19</f>
        <v>45193</v>
      </c>
      <c r="I13" s="502">
        <f>G13+24</f>
        <v>45198</v>
      </c>
      <c r="J13" s="502">
        <f>G13+25</f>
        <v>45199</v>
      </c>
      <c r="K13" s="502">
        <f>G13+28</f>
        <v>45202</v>
      </c>
      <c r="L13" s="502">
        <f>G13+30</f>
        <v>45204</v>
      </c>
      <c r="M13" s="502">
        <f>G13+34</f>
        <v>45208</v>
      </c>
      <c r="N13" s="502">
        <f>M13+7</f>
        <v>45215</v>
      </c>
      <c r="O13" s="486"/>
    </row>
    <row r="14" spans="1:15" s="99" customFormat="1" ht="19.899999999999999" customHeight="1">
      <c r="A14" s="572"/>
      <c r="B14" s="572"/>
      <c r="C14" s="572"/>
      <c r="D14" s="574"/>
      <c r="E14" s="594"/>
      <c r="F14" s="594"/>
      <c r="G14" s="595"/>
      <c r="H14" s="595"/>
      <c r="I14" s="595"/>
      <c r="J14" s="595"/>
      <c r="K14" s="595"/>
      <c r="L14" s="595"/>
      <c r="M14" s="595"/>
      <c r="N14" s="595"/>
      <c r="O14" s="486"/>
    </row>
    <row r="15" spans="1:15" ht="15">
      <c r="A15" s="450"/>
      <c r="B15" s="450"/>
      <c r="C15" s="451"/>
      <c r="D15" s="451"/>
      <c r="E15" s="452"/>
      <c r="F15" s="452"/>
      <c r="G15" s="453"/>
      <c r="H15" s="453"/>
      <c r="I15" s="453"/>
      <c r="J15" s="453"/>
      <c r="K15" s="453"/>
      <c r="L15" s="453"/>
      <c r="M15" s="453"/>
      <c r="N15" s="453"/>
    </row>
    <row r="16" spans="1:15" ht="15">
      <c r="A16" s="67" t="s">
        <v>33</v>
      </c>
      <c r="B16" s="247"/>
      <c r="C16" s="68"/>
      <c r="D16" s="69"/>
      <c r="E16" s="239"/>
      <c r="F16" s="70"/>
      <c r="G16" s="70"/>
    </row>
    <row r="17" spans="1:14" ht="15">
      <c r="A17" s="123" t="s">
        <v>34</v>
      </c>
      <c r="B17" s="248"/>
      <c r="C17" s="75"/>
      <c r="D17" s="76"/>
      <c r="E17" s="239"/>
      <c r="F17" s="70"/>
      <c r="G17" s="70"/>
      <c r="H17" s="158"/>
      <c r="I17" s="158"/>
    </row>
    <row r="18" spans="1:14" ht="15">
      <c r="A18" s="108" t="s">
        <v>46</v>
      </c>
      <c r="B18" s="249"/>
      <c r="C18" s="78"/>
      <c r="D18" s="79"/>
      <c r="E18" s="240"/>
      <c r="F18" s="243"/>
      <c r="G18" s="118"/>
      <c r="H18" s="158"/>
      <c r="I18" s="158"/>
      <c r="N18" s="66" t="s">
        <v>32</v>
      </c>
    </row>
    <row r="19" spans="1:14" ht="15">
      <c r="A19" s="71"/>
      <c r="B19" s="250"/>
      <c r="C19" s="72"/>
      <c r="D19" s="73"/>
      <c r="E19" s="255"/>
      <c r="F19" s="282"/>
      <c r="G19" s="70"/>
    </row>
    <row r="20" spans="1:14" ht="15">
      <c r="A20" s="156" t="s">
        <v>99</v>
      </c>
      <c r="B20" s="109"/>
      <c r="C20" s="82"/>
      <c r="D20" s="83"/>
      <c r="E20" s="241"/>
      <c r="F20" s="242"/>
      <c r="G20" s="118"/>
      <c r="H20" s="158"/>
      <c r="I20" s="158"/>
    </row>
    <row r="21" spans="1:14" ht="15">
      <c r="A21" s="156" t="s">
        <v>98</v>
      </c>
      <c r="B21" s="251"/>
      <c r="C21" s="119"/>
      <c r="D21" s="111"/>
      <c r="E21" s="240"/>
      <c r="F21" s="243"/>
      <c r="G21" s="70"/>
      <c r="H21" s="158"/>
      <c r="I21" s="158"/>
    </row>
    <row r="22" spans="1:14" ht="15" thickBot="1"/>
    <row r="23" spans="1:14" ht="15.75" thickBot="1">
      <c r="A23" s="191" t="s">
        <v>55</v>
      </c>
      <c r="B23" s="252"/>
      <c r="C23" s="192"/>
      <c r="D23" s="192"/>
      <c r="E23" s="192"/>
      <c r="F23" s="283"/>
      <c r="G23" s="192"/>
      <c r="H23" s="192"/>
      <c r="I23" s="193"/>
    </row>
  </sheetData>
  <mergeCells count="8">
    <mergeCell ref="B1:N1"/>
    <mergeCell ref="B2:N2"/>
    <mergeCell ref="B3:N3"/>
    <mergeCell ref="B4:N4"/>
    <mergeCell ref="A8:B9"/>
    <mergeCell ref="H8:N8"/>
    <mergeCell ref="E8:F8"/>
    <mergeCell ref="E9:F9"/>
  </mergeCells>
  <phoneticPr fontId="11" type="noConversion"/>
  <hyperlinks>
    <hyperlink ref="A7" location="MENU!A1" display="BACK TO MENU" xr:uid="{00000000-0004-0000-0500-000000000000}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U42"/>
  <sheetViews>
    <sheetView showGridLines="0" tabSelected="1" zoomScale="80" zoomScaleNormal="80" workbookViewId="0">
      <selection activeCell="T22" sqref="T22"/>
    </sheetView>
  </sheetViews>
  <sheetFormatPr defaultColWidth="8" defaultRowHeight="15"/>
  <cols>
    <col min="1" max="1" width="19.88671875" style="124" customWidth="1"/>
    <col min="2" max="2" width="10.88671875" style="126" customWidth="1"/>
    <col min="3" max="3" width="9" style="125" customWidth="1"/>
    <col min="4" max="4" width="9.21875" style="124" customWidth="1"/>
    <col min="5" max="5" width="25.109375" style="126" bestFit="1" customWidth="1"/>
    <col min="6" max="6" width="13.77734375" style="126" customWidth="1"/>
    <col min="7" max="7" width="15.6640625" style="126" bestFit="1" customWidth="1"/>
    <col min="8" max="8" width="8.88671875" style="124" bestFit="1" customWidth="1"/>
    <col min="9" max="9" width="12.109375" style="124" customWidth="1"/>
    <col min="10" max="10" width="14.6640625" style="124" bestFit="1" customWidth="1"/>
    <col min="11" max="11" width="18" style="124" bestFit="1" customWidth="1"/>
    <col min="12" max="13" width="8" style="296"/>
    <col min="14" max="14" width="17.77734375" style="296" customWidth="1"/>
    <col min="15" max="15" width="8" style="296"/>
    <col min="16" max="16" width="8.88671875" style="296" bestFit="1" customWidth="1"/>
    <col min="17" max="17" width="10" style="296" customWidth="1"/>
    <col min="18" max="18" width="8" style="296"/>
    <col min="19" max="19" width="6.44140625" style="124" bestFit="1" customWidth="1"/>
    <col min="20" max="16384" width="8" style="124"/>
  </cols>
  <sheetData>
    <row r="1" spans="1:21" ht="18">
      <c r="B1" s="642" t="s">
        <v>0</v>
      </c>
      <c r="C1" s="642"/>
      <c r="D1" s="642"/>
      <c r="E1" s="642"/>
      <c r="F1" s="642"/>
      <c r="G1" s="642"/>
      <c r="H1" s="642"/>
      <c r="I1" s="642"/>
      <c r="J1" s="642"/>
      <c r="K1" s="642"/>
      <c r="S1" s="128"/>
    </row>
    <row r="2" spans="1:21" ht="18">
      <c r="B2" s="641" t="s">
        <v>107</v>
      </c>
      <c r="C2" s="641"/>
      <c r="D2" s="641"/>
      <c r="E2" s="641"/>
      <c r="F2" s="641"/>
      <c r="G2" s="641"/>
      <c r="H2" s="641"/>
      <c r="I2" s="641"/>
      <c r="J2" s="641"/>
      <c r="K2" s="641"/>
      <c r="S2" s="128"/>
    </row>
    <row r="3" spans="1:21" ht="18">
      <c r="B3" s="607" t="s">
        <v>77</v>
      </c>
      <c r="C3" s="607"/>
      <c r="D3" s="607"/>
      <c r="E3" s="607"/>
      <c r="F3" s="607"/>
      <c r="G3" s="607"/>
      <c r="H3" s="607"/>
      <c r="I3" s="607"/>
      <c r="J3" s="607"/>
      <c r="K3" s="607"/>
      <c r="L3" s="295"/>
      <c r="S3" s="131"/>
    </row>
    <row r="4" spans="1:21" ht="15.75" customHeight="1"/>
    <row r="5" spans="1:21">
      <c r="A5" s="195" t="s">
        <v>14</v>
      </c>
    </row>
    <row r="6" spans="1:21" ht="18" customHeight="1">
      <c r="A6" s="643" t="s">
        <v>121</v>
      </c>
      <c r="B6" s="644"/>
      <c r="C6" s="602" t="s">
        <v>17</v>
      </c>
      <c r="D6" s="269" t="s">
        <v>18</v>
      </c>
      <c r="E6" s="647" t="s">
        <v>19</v>
      </c>
      <c r="F6" s="648"/>
      <c r="G6" s="349" t="s">
        <v>61</v>
      </c>
      <c r="H6" s="650" t="s">
        <v>18</v>
      </c>
      <c r="I6" s="651"/>
      <c r="J6" s="651"/>
      <c r="K6" s="651"/>
      <c r="L6" s="651"/>
      <c r="M6" s="651"/>
      <c r="N6" s="651"/>
      <c r="O6" s="651"/>
      <c r="P6" s="651"/>
      <c r="Q6" s="651"/>
      <c r="R6" s="652"/>
    </row>
    <row r="7" spans="1:21" s="300" customFormat="1" ht="70.5" customHeight="1">
      <c r="A7" s="645"/>
      <c r="B7" s="646"/>
      <c r="C7" s="524" t="s">
        <v>21</v>
      </c>
      <c r="D7" s="409" t="s">
        <v>62</v>
      </c>
      <c r="E7" s="649" t="s">
        <v>23</v>
      </c>
      <c r="F7" s="649"/>
      <c r="G7" s="350" t="s">
        <v>18</v>
      </c>
      <c r="H7" s="297" t="s">
        <v>78</v>
      </c>
      <c r="I7" s="298" t="s">
        <v>79</v>
      </c>
      <c r="J7" s="299" t="s">
        <v>80</v>
      </c>
      <c r="K7" s="299" t="s">
        <v>108</v>
      </c>
      <c r="L7" s="447" t="s">
        <v>82</v>
      </c>
      <c r="M7" s="447" t="s">
        <v>83</v>
      </c>
      <c r="N7" s="281" t="s">
        <v>84</v>
      </c>
      <c r="O7" s="281" t="s">
        <v>85</v>
      </c>
      <c r="P7" s="281" t="s">
        <v>86</v>
      </c>
      <c r="Q7" s="281" t="s">
        <v>87</v>
      </c>
      <c r="R7" s="281" t="s">
        <v>88</v>
      </c>
    </row>
    <row r="8" spans="1:21" ht="18" customHeight="1">
      <c r="A8" s="521"/>
      <c r="B8" s="522"/>
      <c r="C8" s="525"/>
      <c r="D8" s="528"/>
      <c r="E8" s="562" t="s">
        <v>244</v>
      </c>
      <c r="F8" s="504" t="s">
        <v>245</v>
      </c>
      <c r="G8" s="505">
        <v>45151</v>
      </c>
      <c r="H8" s="505">
        <f>G8+15</f>
        <v>45166</v>
      </c>
      <c r="I8" s="506" t="s">
        <v>31</v>
      </c>
      <c r="J8" s="506" t="s">
        <v>31</v>
      </c>
      <c r="K8" s="506" t="s">
        <v>31</v>
      </c>
      <c r="L8" s="506" t="s">
        <v>31</v>
      </c>
      <c r="M8" s="506" t="s">
        <v>31</v>
      </c>
      <c r="N8" s="506" t="s">
        <v>31</v>
      </c>
      <c r="O8" s="506" t="s">
        <v>31</v>
      </c>
      <c r="P8" s="506" t="s">
        <v>31</v>
      </c>
      <c r="Q8" s="506" t="s">
        <v>31</v>
      </c>
      <c r="R8" s="506" t="s">
        <v>31</v>
      </c>
      <c r="S8" s="178" t="s">
        <v>92</v>
      </c>
      <c r="T8"/>
      <c r="U8"/>
    </row>
    <row r="9" spans="1:21" ht="18" customHeight="1">
      <c r="A9" s="519"/>
      <c r="B9" s="520"/>
      <c r="C9" s="357"/>
      <c r="D9" s="529"/>
      <c r="E9" s="405" t="s">
        <v>141</v>
      </c>
      <c r="F9" s="347" t="s">
        <v>142</v>
      </c>
      <c r="G9" s="314">
        <v>45150</v>
      </c>
      <c r="H9" s="315">
        <f>+G9+18</f>
        <v>45168</v>
      </c>
      <c r="I9" s="315" t="s">
        <v>31</v>
      </c>
      <c r="J9" s="314" t="s">
        <v>31</v>
      </c>
      <c r="K9" s="314" t="s">
        <v>31</v>
      </c>
      <c r="L9" s="314" t="s">
        <v>31</v>
      </c>
      <c r="M9" s="314" t="s">
        <v>31</v>
      </c>
      <c r="N9" s="314" t="s">
        <v>31</v>
      </c>
      <c r="O9" s="314" t="s">
        <v>31</v>
      </c>
      <c r="P9" s="314" t="s">
        <v>31</v>
      </c>
      <c r="Q9" s="314" t="s">
        <v>31</v>
      </c>
      <c r="R9" s="314" t="s">
        <v>31</v>
      </c>
      <c r="S9" s="143" t="s">
        <v>93</v>
      </c>
      <c r="T9"/>
      <c r="U9"/>
    </row>
    <row r="10" spans="1:21" ht="18" customHeight="1">
      <c r="A10" s="351" t="s">
        <v>126</v>
      </c>
      <c r="B10" s="507" t="s">
        <v>156</v>
      </c>
      <c r="C10" s="460">
        <v>45144</v>
      </c>
      <c r="D10" s="530">
        <f>+C10+2</f>
        <v>45146</v>
      </c>
      <c r="E10" s="531" t="s">
        <v>263</v>
      </c>
      <c r="F10" s="420" t="s">
        <v>139</v>
      </c>
      <c r="G10" s="343">
        <v>45150</v>
      </c>
      <c r="H10" s="344" t="s">
        <v>31</v>
      </c>
      <c r="I10" s="343">
        <f>+G10+18</f>
        <v>45168</v>
      </c>
      <c r="J10" s="343">
        <f>+I10+9</f>
        <v>45177</v>
      </c>
      <c r="K10" s="343">
        <f>+J10+5</f>
        <v>45182</v>
      </c>
      <c r="L10" s="455" t="s">
        <v>31</v>
      </c>
      <c r="M10" s="345" t="s">
        <v>31</v>
      </c>
      <c r="N10" s="345" t="s">
        <v>31</v>
      </c>
      <c r="O10" s="345" t="s">
        <v>31</v>
      </c>
      <c r="P10" s="345" t="s">
        <v>31</v>
      </c>
      <c r="Q10" s="345" t="s">
        <v>31</v>
      </c>
      <c r="R10" s="345" t="s">
        <v>31</v>
      </c>
      <c r="S10" s="346" t="s">
        <v>95</v>
      </c>
      <c r="T10"/>
      <c r="U10"/>
    </row>
    <row r="11" spans="1:21" ht="18" customHeight="1">
      <c r="A11" s="459" t="s">
        <v>130</v>
      </c>
      <c r="B11" s="518"/>
      <c r="C11" s="526">
        <v>45145</v>
      </c>
      <c r="D11" s="509">
        <f>+C11+2</f>
        <v>45147</v>
      </c>
      <c r="E11" s="532"/>
      <c r="F11" s="417"/>
      <c r="G11" s="424"/>
      <c r="H11" s="425"/>
      <c r="I11" s="425"/>
      <c r="J11" s="425"/>
      <c r="K11" s="425"/>
      <c r="L11" s="426"/>
      <c r="M11" s="427"/>
      <c r="N11" s="428"/>
      <c r="O11" s="424"/>
      <c r="P11" s="428"/>
      <c r="Q11" s="428"/>
      <c r="R11" s="424"/>
      <c r="S11" s="203"/>
      <c r="T11"/>
      <c r="U11"/>
    </row>
    <row r="12" spans="1:21" ht="18" customHeight="1">
      <c r="A12" s="545" t="s">
        <v>125</v>
      </c>
      <c r="B12" s="546" t="s">
        <v>157</v>
      </c>
      <c r="C12" s="548">
        <v>45145</v>
      </c>
      <c r="D12" s="549">
        <f>+C12+2</f>
        <v>45147</v>
      </c>
      <c r="E12" s="586" t="s">
        <v>256</v>
      </c>
      <c r="F12" s="333" t="s">
        <v>257</v>
      </c>
      <c r="G12" s="334">
        <v>45151</v>
      </c>
      <c r="H12" s="335" t="s">
        <v>31</v>
      </c>
      <c r="I12" s="335" t="s">
        <v>31</v>
      </c>
      <c r="J12" s="335" t="s">
        <v>31</v>
      </c>
      <c r="K12" s="335" t="s">
        <v>31</v>
      </c>
      <c r="L12" s="402" t="s">
        <v>31</v>
      </c>
      <c r="M12" s="336" t="s">
        <v>31</v>
      </c>
      <c r="N12" s="337">
        <f>+O12+2</f>
        <v>45178</v>
      </c>
      <c r="O12" s="337">
        <f>+G12+25</f>
        <v>45176</v>
      </c>
      <c r="P12" s="338" t="s">
        <v>31</v>
      </c>
      <c r="Q12" s="337">
        <f>+N12+2</f>
        <v>45180</v>
      </c>
      <c r="R12" s="335">
        <f>+Q12+2</f>
        <v>45182</v>
      </c>
      <c r="S12" s="294" t="s">
        <v>94</v>
      </c>
      <c r="T12"/>
      <c r="U12"/>
    </row>
    <row r="13" spans="1:21" ht="18" customHeight="1">
      <c r="C13" s="527"/>
      <c r="D13" s="438"/>
      <c r="E13" s="406" t="s">
        <v>251</v>
      </c>
      <c r="F13" s="403" t="s">
        <v>140</v>
      </c>
      <c r="G13" s="310">
        <v>45154</v>
      </c>
      <c r="H13" s="311" t="s">
        <v>31</v>
      </c>
      <c r="I13" s="311" t="s">
        <v>31</v>
      </c>
      <c r="J13" s="311" t="s">
        <v>31</v>
      </c>
      <c r="K13" s="311" t="s">
        <v>31</v>
      </c>
      <c r="L13" s="312">
        <f>+M13+3</f>
        <v>45185</v>
      </c>
      <c r="M13" s="312">
        <f>+N13+3</f>
        <v>45182</v>
      </c>
      <c r="N13" s="312">
        <f>+G13+25</f>
        <v>45179</v>
      </c>
      <c r="O13" s="313" t="s">
        <v>31</v>
      </c>
      <c r="P13" s="312">
        <f>G13+35</f>
        <v>45189</v>
      </c>
      <c r="Q13" s="313" t="s">
        <v>31</v>
      </c>
      <c r="R13" s="313" t="s">
        <v>31</v>
      </c>
      <c r="S13" s="289" t="s">
        <v>96</v>
      </c>
      <c r="T13"/>
      <c r="U13"/>
    </row>
    <row r="14" spans="1:21" s="423" customFormat="1" ht="18" customHeight="1">
      <c r="A14" s="521"/>
      <c r="B14" s="522"/>
      <c r="C14" s="525"/>
      <c r="D14" s="528"/>
      <c r="E14" s="533" t="s">
        <v>246</v>
      </c>
      <c r="F14" s="504" t="s">
        <v>247</v>
      </c>
      <c r="G14" s="505">
        <f>+G8+7</f>
        <v>45158</v>
      </c>
      <c r="H14" s="505">
        <f>G14+15</f>
        <v>45173</v>
      </c>
      <c r="I14" s="506" t="s">
        <v>31</v>
      </c>
      <c r="J14" s="506" t="s">
        <v>31</v>
      </c>
      <c r="K14" s="506" t="s">
        <v>31</v>
      </c>
      <c r="L14" s="506" t="s">
        <v>31</v>
      </c>
      <c r="M14" s="506" t="s">
        <v>31</v>
      </c>
      <c r="N14" s="506" t="s">
        <v>31</v>
      </c>
      <c r="O14" s="506" t="s">
        <v>31</v>
      </c>
      <c r="P14" s="506" t="s">
        <v>31</v>
      </c>
      <c r="Q14" s="506" t="s">
        <v>31</v>
      </c>
      <c r="R14" s="506" t="s">
        <v>31</v>
      </c>
      <c r="S14" s="178" t="s">
        <v>92</v>
      </c>
    </row>
    <row r="15" spans="1:21" ht="18" customHeight="1">
      <c r="A15" s="519"/>
      <c r="B15" s="520"/>
      <c r="C15" s="357"/>
      <c r="D15" s="529"/>
      <c r="E15" s="405" t="s">
        <v>240</v>
      </c>
      <c r="F15" s="347" t="s">
        <v>144</v>
      </c>
      <c r="G15" s="314">
        <f>G9+7</f>
        <v>45157</v>
      </c>
      <c r="H15" s="315">
        <f>+G15+18</f>
        <v>45175</v>
      </c>
      <c r="I15" s="315" t="s">
        <v>31</v>
      </c>
      <c r="J15" s="314" t="s">
        <v>31</v>
      </c>
      <c r="K15" s="314" t="s">
        <v>31</v>
      </c>
      <c r="L15" s="314" t="s">
        <v>31</v>
      </c>
      <c r="M15" s="314" t="s">
        <v>31</v>
      </c>
      <c r="N15" s="314" t="s">
        <v>31</v>
      </c>
      <c r="O15" s="314" t="s">
        <v>31</v>
      </c>
      <c r="P15" s="314" t="s">
        <v>31</v>
      </c>
      <c r="Q15" s="314" t="s">
        <v>31</v>
      </c>
      <c r="R15" s="314" t="s">
        <v>31</v>
      </c>
      <c r="S15" s="143" t="s">
        <v>93</v>
      </c>
    </row>
    <row r="16" spans="1:21" ht="18" customHeight="1">
      <c r="A16" s="351" t="s">
        <v>133</v>
      </c>
      <c r="B16" s="507" t="s">
        <v>158</v>
      </c>
      <c r="C16" s="460">
        <v>45151</v>
      </c>
      <c r="D16" s="530">
        <f>+C16+2</f>
        <v>45153</v>
      </c>
      <c r="E16" s="531" t="s">
        <v>264</v>
      </c>
      <c r="F16" s="677" t="s">
        <v>265</v>
      </c>
      <c r="G16" s="343">
        <f>+G10+7</f>
        <v>45157</v>
      </c>
      <c r="H16" s="344" t="s">
        <v>31</v>
      </c>
      <c r="I16" s="343">
        <f>+G16+18</f>
        <v>45175</v>
      </c>
      <c r="J16" s="343">
        <f>+I16+9</f>
        <v>45184</v>
      </c>
      <c r="K16" s="343">
        <f>+J16+5</f>
        <v>45189</v>
      </c>
      <c r="L16" s="455" t="s">
        <v>31</v>
      </c>
      <c r="M16" s="345" t="s">
        <v>31</v>
      </c>
      <c r="N16" s="345" t="s">
        <v>31</v>
      </c>
      <c r="O16" s="345" t="s">
        <v>31</v>
      </c>
      <c r="P16" s="345" t="s">
        <v>31</v>
      </c>
      <c r="Q16" s="345" t="s">
        <v>31</v>
      </c>
      <c r="R16" s="345" t="s">
        <v>31</v>
      </c>
      <c r="S16" s="346" t="s">
        <v>95</v>
      </c>
    </row>
    <row r="17" spans="1:21" ht="18" customHeight="1">
      <c r="A17" s="459" t="s">
        <v>130</v>
      </c>
      <c r="B17" s="508"/>
      <c r="C17" s="526">
        <v>45152</v>
      </c>
      <c r="D17" s="509">
        <f>+C17+2</f>
        <v>45154</v>
      </c>
      <c r="E17" s="532"/>
      <c r="F17" s="417"/>
      <c r="G17" s="424"/>
      <c r="H17" s="425"/>
      <c r="I17" s="425"/>
      <c r="J17" s="425"/>
      <c r="K17" s="425"/>
      <c r="L17" s="426"/>
      <c r="M17" s="427"/>
      <c r="N17" s="428"/>
      <c r="O17" s="424"/>
      <c r="P17" s="428"/>
      <c r="Q17" s="428"/>
      <c r="R17" s="424"/>
      <c r="S17" s="422"/>
      <c r="T17"/>
      <c r="U17"/>
    </row>
    <row r="18" spans="1:21" s="423" customFormat="1" ht="18" customHeight="1">
      <c r="A18" s="545" t="s">
        <v>127</v>
      </c>
      <c r="B18" s="546" t="s">
        <v>159</v>
      </c>
      <c r="C18" s="548">
        <v>45152</v>
      </c>
      <c r="D18" s="549">
        <f>+C18+2</f>
        <v>45154</v>
      </c>
      <c r="E18" s="586" t="s">
        <v>258</v>
      </c>
      <c r="F18" s="333" t="s">
        <v>259</v>
      </c>
      <c r="G18" s="334">
        <v>45165</v>
      </c>
      <c r="H18" s="335" t="s">
        <v>31</v>
      </c>
      <c r="I18" s="335" t="s">
        <v>31</v>
      </c>
      <c r="J18" s="335" t="s">
        <v>31</v>
      </c>
      <c r="K18" s="335" t="s">
        <v>31</v>
      </c>
      <c r="L18" s="402" t="s">
        <v>31</v>
      </c>
      <c r="M18" s="336" t="s">
        <v>31</v>
      </c>
      <c r="N18" s="337">
        <f>+O18+2</f>
        <v>45192</v>
      </c>
      <c r="O18" s="337">
        <f>+G18+25</f>
        <v>45190</v>
      </c>
      <c r="P18" s="338" t="s">
        <v>31</v>
      </c>
      <c r="Q18" s="337">
        <f>+N18+2</f>
        <v>45194</v>
      </c>
      <c r="R18" s="335">
        <f>+Q18+2</f>
        <v>45196</v>
      </c>
      <c r="S18" s="294" t="s">
        <v>94</v>
      </c>
    </row>
    <row r="19" spans="1:21" s="423" customFormat="1" ht="18" customHeight="1">
      <c r="A19" s="124"/>
      <c r="B19" s="126"/>
      <c r="C19" s="527"/>
      <c r="D19" s="438"/>
      <c r="E19" s="406" t="s">
        <v>252</v>
      </c>
      <c r="F19" s="403" t="s">
        <v>236</v>
      </c>
      <c r="G19" s="310">
        <f>+G13+7</f>
        <v>45161</v>
      </c>
      <c r="H19" s="311" t="s">
        <v>31</v>
      </c>
      <c r="I19" s="311" t="s">
        <v>31</v>
      </c>
      <c r="J19" s="311" t="s">
        <v>31</v>
      </c>
      <c r="K19" s="311" t="s">
        <v>31</v>
      </c>
      <c r="L19" s="312">
        <f>+M19+3</f>
        <v>45192</v>
      </c>
      <c r="M19" s="312">
        <f>+N19+3</f>
        <v>45189</v>
      </c>
      <c r="N19" s="312">
        <f>+G19+25</f>
        <v>45186</v>
      </c>
      <c r="O19" s="313" t="s">
        <v>31</v>
      </c>
      <c r="P19" s="312">
        <f>G19+35</f>
        <v>45196</v>
      </c>
      <c r="Q19" s="313" t="s">
        <v>31</v>
      </c>
      <c r="R19" s="313" t="s">
        <v>31</v>
      </c>
      <c r="S19" s="289" t="s">
        <v>96</v>
      </c>
    </row>
    <row r="20" spans="1:21" ht="18" customHeight="1">
      <c r="A20" s="418"/>
      <c r="B20" s="522"/>
      <c r="C20" s="525"/>
      <c r="D20" s="528"/>
      <c r="E20" s="542" t="s">
        <v>248</v>
      </c>
      <c r="F20" s="543" t="s">
        <v>249</v>
      </c>
      <c r="G20" s="505">
        <f>+G14+7</f>
        <v>45165</v>
      </c>
      <c r="H20" s="505">
        <f>G20+15</f>
        <v>45180</v>
      </c>
      <c r="I20" s="506" t="s">
        <v>31</v>
      </c>
      <c r="J20" s="506" t="s">
        <v>31</v>
      </c>
      <c r="K20" s="506" t="s">
        <v>31</v>
      </c>
      <c r="L20" s="506" t="s">
        <v>31</v>
      </c>
      <c r="M20" s="506" t="s">
        <v>31</v>
      </c>
      <c r="N20" s="506" t="s">
        <v>31</v>
      </c>
      <c r="O20" s="506" t="s">
        <v>31</v>
      </c>
      <c r="P20" s="506" t="s">
        <v>31</v>
      </c>
      <c r="Q20" s="506" t="s">
        <v>31</v>
      </c>
      <c r="R20" s="506" t="s">
        <v>31</v>
      </c>
      <c r="S20" s="178" t="s">
        <v>92</v>
      </c>
    </row>
    <row r="21" spans="1:21" ht="18" customHeight="1">
      <c r="A21" s="519"/>
      <c r="B21" s="520"/>
      <c r="C21" s="357"/>
      <c r="D21" s="529"/>
      <c r="E21" s="405" t="s">
        <v>241</v>
      </c>
      <c r="F21" s="347" t="s">
        <v>242</v>
      </c>
      <c r="G21" s="314">
        <f>G15+7</f>
        <v>45164</v>
      </c>
      <c r="H21" s="315">
        <f>+G21+18</f>
        <v>45182</v>
      </c>
      <c r="I21" s="315" t="s">
        <v>31</v>
      </c>
      <c r="J21" s="314" t="s">
        <v>31</v>
      </c>
      <c r="K21" s="314" t="s">
        <v>31</v>
      </c>
      <c r="L21" s="314" t="s">
        <v>31</v>
      </c>
      <c r="M21" s="314" t="s">
        <v>31</v>
      </c>
      <c r="N21" s="314" t="s">
        <v>31</v>
      </c>
      <c r="O21" s="314" t="s">
        <v>31</v>
      </c>
      <c r="P21" s="314" t="s">
        <v>31</v>
      </c>
      <c r="Q21" s="314" t="s">
        <v>31</v>
      </c>
      <c r="R21" s="314" t="s">
        <v>31</v>
      </c>
      <c r="S21" s="143" t="s">
        <v>93</v>
      </c>
    </row>
    <row r="22" spans="1:21" ht="18" customHeight="1">
      <c r="A22" s="351" t="s">
        <v>126</v>
      </c>
      <c r="B22" s="507" t="s">
        <v>160</v>
      </c>
      <c r="C22" s="460">
        <f>+C16+7</f>
        <v>45158</v>
      </c>
      <c r="D22" s="530">
        <f>+C22+2</f>
        <v>45160</v>
      </c>
      <c r="E22" s="531" t="s">
        <v>266</v>
      </c>
      <c r="F22" s="677" t="s">
        <v>265</v>
      </c>
      <c r="G22" s="343">
        <f>+G16+7</f>
        <v>45164</v>
      </c>
      <c r="H22" s="344" t="s">
        <v>31</v>
      </c>
      <c r="I22" s="343">
        <f>+G22+18</f>
        <v>45182</v>
      </c>
      <c r="J22" s="343">
        <f>+I22+9</f>
        <v>45191</v>
      </c>
      <c r="K22" s="343">
        <f>+J22+5</f>
        <v>45196</v>
      </c>
      <c r="L22" s="455" t="s">
        <v>31</v>
      </c>
      <c r="M22" s="345" t="s">
        <v>31</v>
      </c>
      <c r="N22" s="345" t="s">
        <v>31</v>
      </c>
      <c r="O22" s="345" t="s">
        <v>31</v>
      </c>
      <c r="P22" s="345" t="s">
        <v>31</v>
      </c>
      <c r="Q22" s="345" t="s">
        <v>31</v>
      </c>
      <c r="R22" s="345" t="s">
        <v>31</v>
      </c>
      <c r="S22" s="346" t="s">
        <v>95</v>
      </c>
    </row>
    <row r="23" spans="1:21" ht="18" customHeight="1">
      <c r="A23" s="459" t="s">
        <v>130</v>
      </c>
      <c r="B23" s="518"/>
      <c r="C23" s="526">
        <f>+C17+7</f>
        <v>45159</v>
      </c>
      <c r="D23" s="509">
        <f>+C23+2</f>
        <v>45161</v>
      </c>
      <c r="E23" s="532"/>
      <c r="F23" s="544"/>
      <c r="G23" s="424"/>
      <c r="H23" s="425"/>
      <c r="I23" s="425"/>
      <c r="J23" s="425"/>
      <c r="K23" s="425"/>
      <c r="L23" s="426"/>
      <c r="M23" s="427"/>
      <c r="N23" s="428"/>
      <c r="O23" s="424"/>
      <c r="P23" s="428"/>
      <c r="Q23" s="428"/>
      <c r="R23" s="424"/>
      <c r="S23" s="203"/>
    </row>
    <row r="24" spans="1:21" ht="18" customHeight="1">
      <c r="A24" s="545" t="s">
        <v>125</v>
      </c>
      <c r="B24" s="546" t="s">
        <v>161</v>
      </c>
      <c r="C24" s="548">
        <f>+C18+7</f>
        <v>45159</v>
      </c>
      <c r="D24" s="549">
        <f>+C24+2</f>
        <v>45161</v>
      </c>
      <c r="E24" s="586" t="s">
        <v>260</v>
      </c>
      <c r="F24" s="333" t="s">
        <v>145</v>
      </c>
      <c r="G24" s="334">
        <f>+G18+7</f>
        <v>45172</v>
      </c>
      <c r="H24" s="335" t="s">
        <v>31</v>
      </c>
      <c r="I24" s="335" t="s">
        <v>31</v>
      </c>
      <c r="J24" s="335" t="s">
        <v>31</v>
      </c>
      <c r="K24" s="335" t="s">
        <v>31</v>
      </c>
      <c r="L24" s="402" t="s">
        <v>31</v>
      </c>
      <c r="M24" s="336" t="s">
        <v>31</v>
      </c>
      <c r="N24" s="337">
        <f>+O24+2</f>
        <v>45199</v>
      </c>
      <c r="O24" s="337">
        <f>+G24+25</f>
        <v>45197</v>
      </c>
      <c r="P24" s="338" t="s">
        <v>31</v>
      </c>
      <c r="Q24" s="337">
        <f>+N24+2</f>
        <v>45201</v>
      </c>
      <c r="R24" s="335">
        <f>+Q24+2</f>
        <v>45203</v>
      </c>
      <c r="S24" s="294" t="s">
        <v>94</v>
      </c>
    </row>
    <row r="25" spans="1:21" ht="18.600000000000001" customHeight="1">
      <c r="C25" s="527"/>
      <c r="D25" s="438"/>
      <c r="E25" s="406" t="s">
        <v>253</v>
      </c>
      <c r="F25" s="403" t="s">
        <v>254</v>
      </c>
      <c r="G25" s="310">
        <f>+G19+7</f>
        <v>45168</v>
      </c>
      <c r="H25" s="311" t="s">
        <v>31</v>
      </c>
      <c r="I25" s="311" t="s">
        <v>31</v>
      </c>
      <c r="J25" s="311" t="s">
        <v>31</v>
      </c>
      <c r="K25" s="311" t="s">
        <v>31</v>
      </c>
      <c r="L25" s="312">
        <f>+M25+3</f>
        <v>45199</v>
      </c>
      <c r="M25" s="312">
        <f>+N25+3</f>
        <v>45196</v>
      </c>
      <c r="N25" s="312">
        <f>+G25+25</f>
        <v>45193</v>
      </c>
      <c r="O25" s="313" t="s">
        <v>31</v>
      </c>
      <c r="P25" s="312">
        <f>G25+35</f>
        <v>45203</v>
      </c>
      <c r="Q25" s="313" t="s">
        <v>31</v>
      </c>
      <c r="R25" s="313" t="s">
        <v>31</v>
      </c>
      <c r="S25" s="289" t="s">
        <v>96</v>
      </c>
    </row>
    <row r="26" spans="1:21" ht="18" customHeight="1">
      <c r="A26" s="464"/>
      <c r="B26" s="522"/>
      <c r="C26" s="525"/>
      <c r="D26" s="528"/>
      <c r="E26" s="534" t="s">
        <v>143</v>
      </c>
      <c r="F26" s="354" t="s">
        <v>250</v>
      </c>
      <c r="G26" s="505">
        <f>+G20+7</f>
        <v>45172</v>
      </c>
      <c r="H26" s="324">
        <f>G26+15</f>
        <v>45187</v>
      </c>
      <c r="I26" s="325" t="s">
        <v>31</v>
      </c>
      <c r="J26" s="325" t="s">
        <v>31</v>
      </c>
      <c r="K26" s="325" t="s">
        <v>31</v>
      </c>
      <c r="L26" s="325" t="s">
        <v>31</v>
      </c>
      <c r="M26" s="325" t="s">
        <v>31</v>
      </c>
      <c r="N26" s="325" t="s">
        <v>31</v>
      </c>
      <c r="O26" s="325" t="s">
        <v>31</v>
      </c>
      <c r="P26" s="325" t="s">
        <v>31</v>
      </c>
      <c r="Q26" s="325" t="s">
        <v>31</v>
      </c>
      <c r="R26" s="325" t="s">
        <v>31</v>
      </c>
      <c r="S26" s="178" t="s">
        <v>92</v>
      </c>
    </row>
    <row r="27" spans="1:21" ht="18" customHeight="1">
      <c r="A27" s="519"/>
      <c r="B27" s="520"/>
      <c r="C27" s="357"/>
      <c r="D27" s="529"/>
      <c r="E27" s="405" t="s">
        <v>243</v>
      </c>
      <c r="F27" s="347" t="s">
        <v>239</v>
      </c>
      <c r="G27" s="314">
        <f>G21+7</f>
        <v>45171</v>
      </c>
      <c r="H27" s="315">
        <f>+G27+18</f>
        <v>45189</v>
      </c>
      <c r="I27" s="315" t="s">
        <v>31</v>
      </c>
      <c r="J27" s="314" t="s">
        <v>31</v>
      </c>
      <c r="K27" s="314" t="s">
        <v>31</v>
      </c>
      <c r="L27" s="314" t="s">
        <v>31</v>
      </c>
      <c r="M27" s="314" t="s">
        <v>31</v>
      </c>
      <c r="N27" s="314" t="s">
        <v>31</v>
      </c>
      <c r="O27" s="314" t="s">
        <v>31</v>
      </c>
      <c r="P27" s="314" t="s">
        <v>31</v>
      </c>
      <c r="Q27" s="314" t="s">
        <v>31</v>
      </c>
      <c r="R27" s="314" t="s">
        <v>31</v>
      </c>
      <c r="S27" s="143" t="s">
        <v>93</v>
      </c>
    </row>
    <row r="28" spans="1:21" ht="18" customHeight="1">
      <c r="A28" s="351" t="s">
        <v>133</v>
      </c>
      <c r="B28" s="507" t="s">
        <v>162</v>
      </c>
      <c r="C28" s="460">
        <f>+C22+7</f>
        <v>45165</v>
      </c>
      <c r="D28" s="530">
        <f>+C28+2</f>
        <v>45167</v>
      </c>
      <c r="E28" s="535" t="s">
        <v>267</v>
      </c>
      <c r="F28" s="677" t="s">
        <v>265</v>
      </c>
      <c r="G28" s="343">
        <f>+G22+7</f>
        <v>45171</v>
      </c>
      <c r="H28" s="344" t="s">
        <v>31</v>
      </c>
      <c r="I28" s="343">
        <f>+G28+18</f>
        <v>45189</v>
      </c>
      <c r="J28" s="343">
        <f>+I28+9</f>
        <v>45198</v>
      </c>
      <c r="K28" s="343">
        <f>+J28+5</f>
        <v>45203</v>
      </c>
      <c r="L28" s="455" t="s">
        <v>31</v>
      </c>
      <c r="M28" s="345" t="s">
        <v>31</v>
      </c>
      <c r="N28" s="345" t="s">
        <v>31</v>
      </c>
      <c r="O28" s="345" t="s">
        <v>31</v>
      </c>
      <c r="P28" s="345" t="s">
        <v>31</v>
      </c>
      <c r="Q28" s="345" t="s">
        <v>31</v>
      </c>
      <c r="R28" s="345" t="s">
        <v>31</v>
      </c>
      <c r="S28" s="346" t="s">
        <v>95</v>
      </c>
    </row>
    <row r="29" spans="1:21" ht="18" customHeight="1">
      <c r="A29" s="459" t="s">
        <v>130</v>
      </c>
      <c r="B29" s="508"/>
      <c r="C29" s="526">
        <f>+C23+7</f>
        <v>45166</v>
      </c>
      <c r="D29" s="509">
        <f>+C29+2</f>
        <v>45168</v>
      </c>
      <c r="E29" s="532"/>
      <c r="F29" s="417"/>
      <c r="G29" s="424"/>
      <c r="H29" s="425"/>
      <c r="I29" s="425"/>
      <c r="J29" s="425"/>
      <c r="K29" s="425"/>
      <c r="L29" s="426"/>
      <c r="M29" s="427"/>
      <c r="N29" s="428"/>
      <c r="O29" s="424"/>
      <c r="P29" s="428"/>
      <c r="Q29" s="428"/>
      <c r="R29" s="424"/>
      <c r="S29" s="203"/>
    </row>
    <row r="30" spans="1:21" ht="18" customHeight="1">
      <c r="A30" s="545" t="s">
        <v>127</v>
      </c>
      <c r="B30" s="546" t="s">
        <v>163</v>
      </c>
      <c r="C30" s="548">
        <f>+C24+7</f>
        <v>45166</v>
      </c>
      <c r="D30" s="549">
        <f>+C30+2</f>
        <v>45168</v>
      </c>
      <c r="E30" s="586" t="s">
        <v>261</v>
      </c>
      <c r="F30" s="333" t="s">
        <v>262</v>
      </c>
      <c r="G30" s="334">
        <f>+G24+7</f>
        <v>45179</v>
      </c>
      <c r="H30" s="335" t="s">
        <v>31</v>
      </c>
      <c r="I30" s="335" t="s">
        <v>31</v>
      </c>
      <c r="J30" s="335" t="s">
        <v>31</v>
      </c>
      <c r="K30" s="335" t="s">
        <v>31</v>
      </c>
      <c r="L30" s="402" t="s">
        <v>31</v>
      </c>
      <c r="M30" s="336" t="s">
        <v>31</v>
      </c>
      <c r="N30" s="337">
        <f>+O30+2</f>
        <v>45206</v>
      </c>
      <c r="O30" s="337">
        <f>+G30+25</f>
        <v>45204</v>
      </c>
      <c r="P30" s="338" t="s">
        <v>31</v>
      </c>
      <c r="Q30" s="337">
        <f>+N30+2</f>
        <v>45208</v>
      </c>
      <c r="R30" s="335">
        <f>+Q30+2</f>
        <v>45210</v>
      </c>
      <c r="S30" s="294" t="s">
        <v>94</v>
      </c>
    </row>
    <row r="31" spans="1:21" ht="18.600000000000001" customHeight="1">
      <c r="A31" s="439"/>
      <c r="B31" s="523"/>
      <c r="C31" s="527"/>
      <c r="D31" s="438"/>
      <c r="E31" s="406" t="s">
        <v>255</v>
      </c>
      <c r="F31" s="403" t="s">
        <v>237</v>
      </c>
      <c r="G31" s="310">
        <f>+G25+7</f>
        <v>45175</v>
      </c>
      <c r="H31" s="311" t="s">
        <v>31</v>
      </c>
      <c r="I31" s="311" t="s">
        <v>31</v>
      </c>
      <c r="J31" s="311" t="s">
        <v>31</v>
      </c>
      <c r="K31" s="311" t="s">
        <v>31</v>
      </c>
      <c r="L31" s="312">
        <f>+M31+3</f>
        <v>45206</v>
      </c>
      <c r="M31" s="312">
        <f>+N31+3</f>
        <v>45203</v>
      </c>
      <c r="N31" s="312">
        <f>+G31+25</f>
        <v>45200</v>
      </c>
      <c r="O31" s="313" t="s">
        <v>31</v>
      </c>
      <c r="P31" s="312">
        <f>G31+35</f>
        <v>45210</v>
      </c>
      <c r="Q31" s="313" t="s">
        <v>31</v>
      </c>
      <c r="R31" s="313" t="s">
        <v>31</v>
      </c>
      <c r="S31" s="289" t="s">
        <v>96</v>
      </c>
    </row>
    <row r="32" spans="1:21" ht="18" customHeight="1">
      <c r="E32" s="465"/>
      <c r="F32" s="465"/>
      <c r="G32" s="466"/>
      <c r="H32" s="467"/>
      <c r="I32" s="467"/>
      <c r="J32" s="467"/>
      <c r="K32" s="467"/>
      <c r="L32" s="468"/>
      <c r="M32" s="468"/>
      <c r="N32" s="468"/>
      <c r="O32" s="469"/>
      <c r="P32" s="468"/>
      <c r="Q32" s="469"/>
      <c r="R32" s="469"/>
      <c r="S32" s="289"/>
    </row>
    <row r="33" spans="1:19" ht="18" customHeight="1">
      <c r="E33" s="465"/>
      <c r="F33" s="465"/>
      <c r="G33" s="466"/>
      <c r="H33" s="467"/>
      <c r="I33" s="467"/>
      <c r="J33" s="467"/>
      <c r="K33" s="467"/>
      <c r="L33" s="468"/>
      <c r="M33" s="468"/>
      <c r="N33" s="468"/>
      <c r="O33" s="469"/>
      <c r="P33" s="468"/>
      <c r="Q33" s="469"/>
      <c r="R33" s="469"/>
      <c r="S33" s="289"/>
    </row>
    <row r="35" spans="1:19">
      <c r="A35" s="179"/>
      <c r="B35" s="179"/>
      <c r="C35" s="171"/>
      <c r="D35" s="161"/>
      <c r="E35" s="161"/>
      <c r="F35" s="187"/>
      <c r="G35" s="161"/>
      <c r="H35" s="180"/>
      <c r="I35" s="163"/>
      <c r="J35" s="163"/>
      <c r="R35" s="163" t="s">
        <v>32</v>
      </c>
    </row>
    <row r="36" spans="1:19">
      <c r="A36" s="154" t="s">
        <v>33</v>
      </c>
      <c r="B36" s="265"/>
      <c r="C36" s="160"/>
      <c r="D36" s="161"/>
      <c r="E36" s="162"/>
      <c r="F36" s="272"/>
      <c r="G36" s="162"/>
      <c r="H36" s="162"/>
      <c r="J36" s="60"/>
      <c r="K36" s="60"/>
    </row>
    <row r="37" spans="1:19">
      <c r="A37" s="358" t="s">
        <v>115</v>
      </c>
      <c r="B37" s="355"/>
      <c r="C37" s="167"/>
      <c r="D37" s="165"/>
      <c r="E37" s="80"/>
      <c r="F37" s="240"/>
      <c r="G37" s="168"/>
      <c r="H37" s="168"/>
      <c r="J37" s="60"/>
      <c r="K37" s="60"/>
      <c r="S37" s="60"/>
    </row>
    <row r="38" spans="1:19">
      <c r="A38" s="280" t="s">
        <v>74</v>
      </c>
      <c r="B38" s="266"/>
      <c r="C38" s="174"/>
      <c r="D38" s="165"/>
      <c r="E38" s="81"/>
      <c r="F38" s="274"/>
      <c r="G38" s="162"/>
      <c r="H38" s="162"/>
      <c r="J38" s="60"/>
      <c r="K38" s="60"/>
      <c r="S38" s="60"/>
    </row>
    <row r="39" spans="1:19">
      <c r="A39" s="1" t="s">
        <v>75</v>
      </c>
      <c r="B39" s="267"/>
      <c r="C39" s="174"/>
      <c r="D39" s="165"/>
      <c r="E39" s="81"/>
      <c r="F39" s="274"/>
      <c r="G39" s="162"/>
      <c r="H39" s="162"/>
      <c r="J39" s="60"/>
      <c r="K39" s="60"/>
      <c r="S39" s="60"/>
    </row>
    <row r="40" spans="1:19">
      <c r="A40" s="182"/>
      <c r="B40" s="267"/>
      <c r="C40" s="174"/>
      <c r="D40" s="165"/>
      <c r="E40" s="81"/>
      <c r="F40" s="274"/>
      <c r="G40" s="162"/>
      <c r="H40" s="162"/>
      <c r="J40" s="60"/>
      <c r="K40" s="60"/>
      <c r="S40" s="60"/>
    </row>
    <row r="41" spans="1:19">
      <c r="A41" s="156" t="s">
        <v>99</v>
      </c>
      <c r="B41" s="169"/>
      <c r="C41" s="175"/>
      <c r="D41" s="170"/>
      <c r="E41" s="171"/>
      <c r="F41" s="275"/>
      <c r="G41" s="168"/>
      <c r="H41" s="168"/>
      <c r="J41" s="60"/>
      <c r="K41" s="60"/>
      <c r="S41" s="60"/>
    </row>
    <row r="42" spans="1:19">
      <c r="A42" s="156" t="s">
        <v>98</v>
      </c>
      <c r="B42" s="268"/>
      <c r="C42" s="173"/>
      <c r="D42" s="176"/>
      <c r="E42" s="80"/>
      <c r="F42" s="240"/>
      <c r="G42" s="162"/>
      <c r="H42" s="162"/>
      <c r="J42" s="60"/>
      <c r="K42" s="60"/>
      <c r="S42" s="60"/>
    </row>
  </sheetData>
  <mergeCells count="7">
    <mergeCell ref="B3:K3"/>
    <mergeCell ref="B2:K2"/>
    <mergeCell ref="B1:K1"/>
    <mergeCell ref="A6:B7"/>
    <mergeCell ref="E6:F6"/>
    <mergeCell ref="E7:F7"/>
    <mergeCell ref="H6:R6"/>
  </mergeCells>
  <hyperlinks>
    <hyperlink ref="A5" location="MENU!A1" display="BACK TO MENU" xr:uid="{00000000-0004-0000-0600-000000000000}"/>
  </hyperlinks>
  <printOptions horizontalCentered="1" verticalCentered="1"/>
  <pageMargins left="0" right="0" top="0" bottom="0" header="0" footer="0"/>
  <pageSetup paperSize="9" scale="72" orientation="landscape" horizontalDpi="204" verticalDpi="196" r:id="rId1"/>
  <headerFooter alignWithMargins="0">
    <oddHeader xml:space="preserve">&amp;L
&amp;R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38"/>
  <sheetViews>
    <sheetView showGridLines="0" zoomScale="80" zoomScaleNormal="80" workbookViewId="0">
      <selection activeCell="K33" sqref="K33"/>
    </sheetView>
  </sheetViews>
  <sheetFormatPr defaultColWidth="8" defaultRowHeight="14.25"/>
  <cols>
    <col min="1" max="1" width="20.77734375" style="124" customWidth="1"/>
    <col min="2" max="2" width="8.77734375" style="124" customWidth="1"/>
    <col min="3" max="3" width="7.88671875" style="125" customWidth="1"/>
    <col min="4" max="4" width="7.77734375" style="124" customWidth="1"/>
    <col min="5" max="5" width="33.6640625" style="126" customWidth="1"/>
    <col min="6" max="6" width="12.44140625" style="124" customWidth="1"/>
    <col min="7" max="7" width="14.77734375" style="126" customWidth="1"/>
    <col min="8" max="8" width="12.88671875" style="124" customWidth="1"/>
    <col min="9" max="9" width="8.21875" style="124" bestFit="1" customWidth="1"/>
    <col min="10" max="10" width="8.6640625" style="124" bestFit="1" customWidth="1"/>
    <col min="11" max="11" width="12.33203125" style="124" bestFit="1" customWidth="1"/>
    <col min="12" max="12" width="13.6640625" style="124" bestFit="1" customWidth="1"/>
    <col min="13" max="13" width="13.77734375" style="124" bestFit="1" customWidth="1"/>
    <col min="14" max="14" width="15.109375" style="124" bestFit="1" customWidth="1"/>
    <col min="15" max="15" width="12.77734375" style="127" bestFit="1" customWidth="1"/>
    <col min="16" max="16" width="10" style="124" bestFit="1" customWidth="1"/>
    <col min="17" max="17" width="7.109375" style="124" bestFit="1" customWidth="1"/>
    <col min="18" max="18" width="10.109375" style="124" customWidth="1"/>
    <col min="19" max="19" width="14.77734375" style="124" bestFit="1" customWidth="1"/>
    <col min="20" max="20" width="8.44140625" style="124" bestFit="1" customWidth="1"/>
    <col min="21" max="16384" width="8" style="124"/>
  </cols>
  <sheetData>
    <row r="1" spans="1:20" ht="18">
      <c r="B1" s="642" t="s">
        <v>0</v>
      </c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128"/>
    </row>
    <row r="2" spans="1:20" ht="18">
      <c r="B2" s="641" t="s">
        <v>60</v>
      </c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128"/>
    </row>
    <row r="3" spans="1:20" ht="15">
      <c r="A3" s="129"/>
      <c r="E3" s="130"/>
      <c r="F3" s="131"/>
      <c r="G3" s="130"/>
      <c r="H3" s="130"/>
      <c r="I3" s="130"/>
      <c r="J3" s="131"/>
      <c r="L3" s="130"/>
      <c r="M3" s="151"/>
      <c r="O3" s="124"/>
      <c r="S3" s="128"/>
    </row>
    <row r="4" spans="1:20" ht="15">
      <c r="B4" s="128"/>
      <c r="C4" s="132"/>
      <c r="D4" s="128"/>
      <c r="E4" s="133"/>
      <c r="F4" s="256"/>
      <c r="G4" s="134"/>
      <c r="H4" s="135"/>
      <c r="I4" s="135"/>
      <c r="J4" s="128"/>
      <c r="K4" s="128"/>
      <c r="L4" s="128"/>
      <c r="M4" s="128"/>
      <c r="N4" s="136"/>
      <c r="O4" s="137"/>
      <c r="P4" s="136"/>
      <c r="Q4" s="136"/>
      <c r="R4" s="136"/>
    </row>
    <row r="5" spans="1:20" ht="15">
      <c r="A5" s="195"/>
      <c r="B5" s="128"/>
      <c r="C5" s="132"/>
      <c r="D5" s="128"/>
      <c r="E5" s="133"/>
      <c r="F5" s="256"/>
      <c r="G5" s="134"/>
      <c r="H5" s="135"/>
      <c r="I5" s="135"/>
      <c r="J5" s="128"/>
      <c r="K5" s="128"/>
      <c r="L5" s="128"/>
      <c r="M5" s="128"/>
      <c r="N5" s="136"/>
      <c r="O5" s="137"/>
      <c r="P5" s="136"/>
      <c r="Q5" s="136"/>
      <c r="R5" s="136"/>
    </row>
    <row r="6" spans="1:20" ht="15">
      <c r="A6" s="195"/>
      <c r="B6" s="128"/>
      <c r="C6" s="132"/>
      <c r="D6" s="128"/>
      <c r="E6" s="133"/>
      <c r="F6" s="256"/>
      <c r="G6" s="134"/>
      <c r="H6" s="135"/>
      <c r="I6" s="135"/>
      <c r="J6" s="128"/>
      <c r="K6" s="128"/>
      <c r="L6" s="128"/>
      <c r="M6" s="128"/>
      <c r="N6" s="136"/>
      <c r="O6" s="137"/>
      <c r="P6" s="136"/>
      <c r="Q6" s="136"/>
      <c r="R6" s="136"/>
    </row>
    <row r="7" spans="1:20" ht="15">
      <c r="A7" s="195" t="s">
        <v>14</v>
      </c>
      <c r="B7" s="128"/>
      <c r="C7" s="132"/>
      <c r="D7" s="128"/>
      <c r="E7" s="138"/>
      <c r="F7" s="128"/>
      <c r="G7" s="139"/>
      <c r="H7" s="128"/>
      <c r="I7" s="128"/>
      <c r="J7" s="128"/>
      <c r="K7" s="128"/>
      <c r="L7" s="128"/>
      <c r="O7" s="140"/>
      <c r="P7" s="141"/>
      <c r="Q7" s="142"/>
      <c r="R7" s="142"/>
    </row>
    <row r="8" spans="1:20" ht="18" customHeight="1">
      <c r="A8" s="643" t="s">
        <v>118</v>
      </c>
      <c r="B8" s="644"/>
      <c r="C8" s="603" t="s">
        <v>17</v>
      </c>
      <c r="D8" s="269" t="s">
        <v>18</v>
      </c>
      <c r="E8" s="648" t="s">
        <v>19</v>
      </c>
      <c r="F8" s="648"/>
      <c r="G8" s="349" t="s">
        <v>61</v>
      </c>
      <c r="H8" s="651" t="s">
        <v>18</v>
      </c>
      <c r="I8" s="651"/>
      <c r="J8" s="651"/>
      <c r="K8" s="651"/>
      <c r="L8" s="651"/>
      <c r="M8" s="651"/>
      <c r="N8" s="651"/>
      <c r="O8" s="651"/>
      <c r="P8" s="651"/>
      <c r="Q8" s="651"/>
      <c r="R8" s="652"/>
    </row>
    <row r="9" spans="1:20" ht="18" customHeight="1">
      <c r="A9" s="645"/>
      <c r="B9" s="653"/>
      <c r="C9" s="437" t="s">
        <v>21</v>
      </c>
      <c r="D9" s="264" t="s">
        <v>62</v>
      </c>
      <c r="E9" s="654" t="s">
        <v>23</v>
      </c>
      <c r="F9" s="654"/>
      <c r="G9" s="260" t="s">
        <v>18</v>
      </c>
      <c r="H9" s="293" t="s">
        <v>63</v>
      </c>
      <c r="I9" s="261" t="s">
        <v>64</v>
      </c>
      <c r="J9" s="293" t="s">
        <v>65</v>
      </c>
      <c r="K9" s="261" t="s">
        <v>66</v>
      </c>
      <c r="L9" s="293" t="s">
        <v>67</v>
      </c>
      <c r="M9" s="261" t="s">
        <v>68</v>
      </c>
      <c r="N9" s="293" t="s">
        <v>69</v>
      </c>
      <c r="O9" s="260" t="s">
        <v>70</v>
      </c>
      <c r="P9" s="293" t="s">
        <v>71</v>
      </c>
      <c r="Q9" s="261" t="s">
        <v>72</v>
      </c>
      <c r="R9" s="262" t="s">
        <v>73</v>
      </c>
    </row>
    <row r="10" spans="1:20" ht="18" customHeight="1">
      <c r="A10" s="419"/>
      <c r="B10" s="419"/>
      <c r="C10" s="357"/>
      <c r="D10" s="357"/>
      <c r="E10" s="331"/>
      <c r="F10" s="332"/>
      <c r="G10" s="316"/>
      <c r="H10" s="317"/>
      <c r="I10" s="318"/>
      <c r="J10" s="317"/>
      <c r="K10" s="318"/>
      <c r="L10" s="317"/>
      <c r="M10" s="319"/>
      <c r="N10" s="319"/>
      <c r="O10" s="302"/>
      <c r="P10" s="319"/>
      <c r="Q10" s="263"/>
      <c r="R10" s="320"/>
      <c r="S10" s="259"/>
    </row>
    <row r="11" spans="1:20" ht="18" customHeight="1">
      <c r="A11" s="351" t="str">
        <f>+'S.AFRICA via SIN'!A10</f>
        <v>CAPE FAWLEY</v>
      </c>
      <c r="B11" s="458" t="str">
        <f>+'S.AFRICA via SIN'!B10</f>
        <v>103S</v>
      </c>
      <c r="C11" s="460">
        <f>+'S.AFRICA via SIN'!C10</f>
        <v>45144</v>
      </c>
      <c r="D11" s="530">
        <f>C11+2</f>
        <v>45146</v>
      </c>
      <c r="E11" s="405" t="s">
        <v>218</v>
      </c>
      <c r="F11" s="421" t="s">
        <v>217</v>
      </c>
      <c r="G11" s="321">
        <v>45152</v>
      </c>
      <c r="H11" s="322">
        <f>G11+23</f>
        <v>45175</v>
      </c>
      <c r="I11" s="321" t="s">
        <v>31</v>
      </c>
      <c r="J11" s="322">
        <f>G11+24</f>
        <v>45176</v>
      </c>
      <c r="K11" s="323">
        <f>G11+26</f>
        <v>45178</v>
      </c>
      <c r="L11" s="322">
        <f>G11+27</f>
        <v>45179</v>
      </c>
      <c r="M11" s="315">
        <f>G11+30</f>
        <v>45182</v>
      </c>
      <c r="N11" s="315">
        <f>G11+32</f>
        <v>45184</v>
      </c>
      <c r="O11" s="303">
        <f>G11+36</f>
        <v>45188</v>
      </c>
      <c r="P11" s="314" t="s">
        <v>31</v>
      </c>
      <c r="Q11" s="321" t="s">
        <v>31</v>
      </c>
      <c r="R11" s="321" t="s">
        <v>31</v>
      </c>
      <c r="S11" s="143" t="s">
        <v>90</v>
      </c>
    </row>
    <row r="12" spans="1:20" ht="18" customHeight="1">
      <c r="A12" s="459" t="str">
        <f>+'S.AFRICA via SIN'!A11</f>
        <v>BLANK</v>
      </c>
      <c r="B12" s="462">
        <f>+'S.AFRICA via SIN'!B11</f>
        <v>0</v>
      </c>
      <c r="C12" s="461">
        <f>+'S.AFRICA via SIN'!C11</f>
        <v>45145</v>
      </c>
      <c r="D12" s="593">
        <f>+C12+2</f>
        <v>45147</v>
      </c>
      <c r="E12" s="405"/>
      <c r="F12" s="456"/>
      <c r="G12" s="314"/>
      <c r="H12" s="322"/>
      <c r="I12" s="314"/>
      <c r="J12" s="322"/>
      <c r="K12" s="315"/>
      <c r="L12" s="322"/>
      <c r="M12" s="315"/>
      <c r="N12" s="315"/>
      <c r="O12" s="303"/>
      <c r="P12" s="314"/>
      <c r="Q12" s="314"/>
      <c r="R12" s="457"/>
      <c r="S12" s="143"/>
    </row>
    <row r="13" spans="1:20" ht="18" customHeight="1">
      <c r="A13" s="550" t="str">
        <f>+'S.AFRICA via SIN'!A12</f>
        <v>CSCL LIMA</v>
      </c>
      <c r="B13" s="551" t="str">
        <f>+'S.AFRICA via SIN'!B12</f>
        <v>163S</v>
      </c>
      <c r="C13" s="552">
        <f>+'S.AFRICA via SIN'!C12</f>
        <v>45145</v>
      </c>
      <c r="D13" s="547">
        <f>+'S.AFRICA via SIN'!D12</f>
        <v>45147</v>
      </c>
      <c r="E13" s="441" t="s">
        <v>225</v>
      </c>
      <c r="F13" s="672" t="s">
        <v>226</v>
      </c>
      <c r="G13" s="571">
        <v>45150</v>
      </c>
      <c r="H13" s="306" t="s">
        <v>31</v>
      </c>
      <c r="I13" s="305">
        <f>G13+24</f>
        <v>45174</v>
      </c>
      <c r="J13" s="307">
        <f>G13+26</f>
        <v>45176</v>
      </c>
      <c r="K13" s="305">
        <f>G13+28</f>
        <v>45178</v>
      </c>
      <c r="L13" s="307">
        <f>G13+29</f>
        <v>45179</v>
      </c>
      <c r="M13" s="308" t="s">
        <v>31</v>
      </c>
      <c r="N13" s="308" t="s">
        <v>31</v>
      </c>
      <c r="O13" s="308" t="s">
        <v>31</v>
      </c>
      <c r="P13" s="308" t="s">
        <v>31</v>
      </c>
      <c r="Q13" s="305">
        <f>G13+30</f>
        <v>45180</v>
      </c>
      <c r="R13" s="309">
        <f>G13+29</f>
        <v>45179</v>
      </c>
      <c r="S13" s="292" t="s">
        <v>91</v>
      </c>
      <c r="T13"/>
    </row>
    <row r="14" spans="1:20" ht="18" customHeight="1">
      <c r="A14" s="419"/>
      <c r="B14" s="419"/>
      <c r="C14" s="357"/>
      <c r="D14" s="357"/>
      <c r="E14" s="510"/>
      <c r="F14" s="673"/>
      <c r="G14" s="511"/>
      <c r="H14" s="515"/>
      <c r="I14" s="512"/>
      <c r="J14" s="512"/>
      <c r="K14" s="512"/>
      <c r="L14" s="512"/>
      <c r="M14" s="512"/>
      <c r="N14" s="512"/>
      <c r="O14" s="513"/>
      <c r="P14" s="512"/>
      <c r="Q14" s="514"/>
      <c r="R14" s="515"/>
      <c r="S14" s="259"/>
    </row>
    <row r="15" spans="1:20" ht="18" customHeight="1">
      <c r="A15" s="351" t="str">
        <f>+'S.AFRICA via SIN'!A16</f>
        <v>SAN LORENZO</v>
      </c>
      <c r="B15" s="458" t="str">
        <f>+'S.AFRICA via SIN'!B16</f>
        <v>238S</v>
      </c>
      <c r="C15" s="460">
        <f>+'S.AFRICA via SIN'!C16</f>
        <v>45151</v>
      </c>
      <c r="D15" s="530">
        <f>C15+2</f>
        <v>45153</v>
      </c>
      <c r="E15" s="405" t="s">
        <v>219</v>
      </c>
      <c r="F15" s="674" t="s">
        <v>220</v>
      </c>
      <c r="G15" s="314">
        <f>+G11+7</f>
        <v>45159</v>
      </c>
      <c r="H15" s="322">
        <f>G15+23</f>
        <v>45182</v>
      </c>
      <c r="I15" s="321" t="s">
        <v>31</v>
      </c>
      <c r="J15" s="322">
        <f>G15+24</f>
        <v>45183</v>
      </c>
      <c r="K15" s="323">
        <f>G15+26</f>
        <v>45185</v>
      </c>
      <c r="L15" s="322">
        <f>G15+27</f>
        <v>45186</v>
      </c>
      <c r="M15" s="315">
        <f>G15+30</f>
        <v>45189</v>
      </c>
      <c r="N15" s="315">
        <f>G15+32</f>
        <v>45191</v>
      </c>
      <c r="O15" s="303">
        <f>G15+36</f>
        <v>45195</v>
      </c>
      <c r="P15" s="314" t="s">
        <v>31</v>
      </c>
      <c r="Q15" s="321" t="s">
        <v>31</v>
      </c>
      <c r="R15" s="321" t="s">
        <v>31</v>
      </c>
      <c r="S15" s="143" t="s">
        <v>90</v>
      </c>
    </row>
    <row r="16" spans="1:20" ht="18" customHeight="1">
      <c r="A16" s="459" t="str">
        <f>+'S.AFRICA via SIN'!A17</f>
        <v>BLANK</v>
      </c>
      <c r="B16" s="462">
        <f>+'S.AFRICA via SIN'!B17</f>
        <v>0</v>
      </c>
      <c r="C16" s="461">
        <f>+'S.AFRICA via SIN'!C17</f>
        <v>45152</v>
      </c>
      <c r="D16" s="593">
        <f>+C16+2</f>
        <v>45154</v>
      </c>
      <c r="E16" s="405"/>
      <c r="F16" s="674"/>
      <c r="G16" s="314"/>
      <c r="H16" s="322"/>
      <c r="I16" s="314"/>
      <c r="J16" s="322"/>
      <c r="K16" s="315"/>
      <c r="L16" s="322"/>
      <c r="M16" s="315"/>
      <c r="N16" s="315"/>
      <c r="O16" s="303"/>
      <c r="P16" s="314"/>
      <c r="Q16" s="314"/>
      <c r="R16" s="457"/>
      <c r="S16" s="143"/>
    </row>
    <row r="17" spans="1:20" ht="18" customHeight="1">
      <c r="A17" s="550" t="str">
        <f>+'S.AFRICA via SIN'!A18</f>
        <v>SINAR SUNDA</v>
      </c>
      <c r="B17" s="551" t="str">
        <f>+'S.AFRICA via SIN'!B18</f>
        <v>146S</v>
      </c>
      <c r="C17" s="552">
        <f>+'S.AFRICA via SIN'!C18</f>
        <v>45152</v>
      </c>
      <c r="D17" s="547">
        <f>+'S.AFRICA via SIN'!D18</f>
        <v>45154</v>
      </c>
      <c r="E17" s="441" t="s">
        <v>227</v>
      </c>
      <c r="F17" s="568" t="s">
        <v>228</v>
      </c>
      <c r="G17" s="571">
        <f>+G13+7</f>
        <v>45157</v>
      </c>
      <c r="H17" s="306" t="s">
        <v>31</v>
      </c>
      <c r="I17" s="305">
        <f>G17+24</f>
        <v>45181</v>
      </c>
      <c r="J17" s="307">
        <f>G17+26</f>
        <v>45183</v>
      </c>
      <c r="K17" s="305">
        <f>G17+28</f>
        <v>45185</v>
      </c>
      <c r="L17" s="307">
        <f>G17+29</f>
        <v>45186</v>
      </c>
      <c r="M17" s="308" t="s">
        <v>31</v>
      </c>
      <c r="N17" s="308" t="s">
        <v>31</v>
      </c>
      <c r="O17" s="308" t="s">
        <v>31</v>
      </c>
      <c r="P17" s="308" t="s">
        <v>31</v>
      </c>
      <c r="Q17" s="305">
        <f>G17+30</f>
        <v>45187</v>
      </c>
      <c r="R17" s="309">
        <f>G17+29</f>
        <v>45186</v>
      </c>
      <c r="S17" s="292" t="s">
        <v>91</v>
      </c>
      <c r="T17"/>
    </row>
    <row r="18" spans="1:20" ht="18" customHeight="1">
      <c r="A18" s="419"/>
      <c r="B18" s="419"/>
      <c r="C18" s="357"/>
      <c r="D18" s="529"/>
      <c r="E18" s="510"/>
      <c r="F18" s="569"/>
      <c r="G18" s="570"/>
      <c r="H18" s="675"/>
      <c r="I18" s="512"/>
      <c r="J18" s="512"/>
      <c r="K18" s="512"/>
      <c r="L18" s="512"/>
      <c r="M18" s="512"/>
      <c r="N18" s="512"/>
      <c r="O18" s="513"/>
      <c r="P18" s="512"/>
      <c r="Q18" s="514"/>
      <c r="R18" s="515"/>
      <c r="S18" s="259"/>
    </row>
    <row r="19" spans="1:20" ht="18" customHeight="1">
      <c r="A19" s="351" t="str">
        <f>+'S.AFRICA via SIN'!A22</f>
        <v>CAPE FAWLEY</v>
      </c>
      <c r="B19" s="458" t="str">
        <f>+'S.AFRICA via SIN'!B22</f>
        <v>104S</v>
      </c>
      <c r="C19" s="460">
        <f>+'S.AFRICA via SIN'!C22</f>
        <v>45158</v>
      </c>
      <c r="D19" s="530">
        <f>C19+2</f>
        <v>45160</v>
      </c>
      <c r="E19" s="405" t="s">
        <v>222</v>
      </c>
      <c r="F19" s="347" t="s">
        <v>221</v>
      </c>
      <c r="G19" s="314">
        <f>+G15+7</f>
        <v>45166</v>
      </c>
      <c r="H19" s="599">
        <f>G19+23</f>
        <v>45189</v>
      </c>
      <c r="I19" s="321" t="s">
        <v>31</v>
      </c>
      <c r="J19" s="322">
        <f>G19+24</f>
        <v>45190</v>
      </c>
      <c r="K19" s="323">
        <f>G19+26</f>
        <v>45192</v>
      </c>
      <c r="L19" s="322">
        <f>G19+27</f>
        <v>45193</v>
      </c>
      <c r="M19" s="315">
        <f>G19+30</f>
        <v>45196</v>
      </c>
      <c r="N19" s="315">
        <f>G19+32</f>
        <v>45198</v>
      </c>
      <c r="O19" s="303">
        <f>G19+36</f>
        <v>45202</v>
      </c>
      <c r="P19" s="314" t="s">
        <v>31</v>
      </c>
      <c r="Q19" s="321" t="s">
        <v>31</v>
      </c>
      <c r="R19" s="321" t="s">
        <v>31</v>
      </c>
      <c r="S19" s="143" t="s">
        <v>90</v>
      </c>
    </row>
    <row r="20" spans="1:20" ht="18" customHeight="1">
      <c r="A20" s="459" t="str">
        <f>+'S.AFRICA via SIN'!A23</f>
        <v>BLANK</v>
      </c>
      <c r="B20" s="462">
        <f>+'S.AFRICA via SIN'!B23</f>
        <v>0</v>
      </c>
      <c r="C20" s="461">
        <f>+'S.AFRICA via SIN'!C23</f>
        <v>45159</v>
      </c>
      <c r="D20" s="593">
        <f>+C20+2</f>
        <v>45161</v>
      </c>
      <c r="E20" s="534" t="s">
        <v>229</v>
      </c>
      <c r="F20" s="597" t="s">
        <v>230</v>
      </c>
      <c r="G20" s="565">
        <f>+G17+7</f>
        <v>45164</v>
      </c>
      <c r="H20" s="600" t="s">
        <v>31</v>
      </c>
      <c r="I20" s="563">
        <f>G20+24</f>
        <v>45188</v>
      </c>
      <c r="J20" s="564">
        <f>G20+26</f>
        <v>45190</v>
      </c>
      <c r="K20" s="565">
        <f>G20+28</f>
        <v>45192</v>
      </c>
      <c r="L20" s="564">
        <f>G20+29</f>
        <v>45193</v>
      </c>
      <c r="M20" s="565" t="s">
        <v>31</v>
      </c>
      <c r="N20" s="565" t="s">
        <v>31</v>
      </c>
      <c r="O20" s="566" t="s">
        <v>31</v>
      </c>
      <c r="P20" s="563" t="s">
        <v>31</v>
      </c>
      <c r="Q20" s="563">
        <f>G20+30</f>
        <v>45194</v>
      </c>
      <c r="R20" s="567">
        <f>G20+29</f>
        <v>45193</v>
      </c>
      <c r="S20" s="178" t="s">
        <v>91</v>
      </c>
    </row>
    <row r="21" spans="1:20" ht="18" customHeight="1">
      <c r="A21" s="550" t="str">
        <f>+'S.AFRICA via SIN'!A24</f>
        <v>CSCL LIMA</v>
      </c>
      <c r="B21" s="551" t="str">
        <f>+'S.AFRICA via SIN'!B24</f>
        <v>164S</v>
      </c>
      <c r="C21" s="552">
        <f>+'S.AFRICA via SIN'!C24</f>
        <v>45159</v>
      </c>
      <c r="D21" s="553">
        <f>+'S.AFRICA via SIN'!D24</f>
        <v>45161</v>
      </c>
      <c r="E21" s="441"/>
      <c r="F21" s="568"/>
      <c r="G21" s="571"/>
      <c r="H21" s="596"/>
      <c r="I21" s="305"/>
      <c r="J21" s="307"/>
      <c r="K21" s="305"/>
      <c r="L21" s="307"/>
      <c r="M21" s="308"/>
      <c r="N21" s="308"/>
      <c r="O21" s="308"/>
      <c r="P21" s="308"/>
      <c r="Q21" s="305"/>
      <c r="R21" s="309"/>
      <c r="S21" s="292"/>
      <c r="T21"/>
    </row>
    <row r="22" spans="1:20" ht="18" customHeight="1">
      <c r="A22" s="419"/>
      <c r="B22" s="419"/>
      <c r="C22" s="357"/>
      <c r="D22" s="357"/>
      <c r="E22" s="510"/>
      <c r="F22" s="569"/>
      <c r="G22" s="511"/>
      <c r="H22" s="515"/>
      <c r="I22" s="512"/>
      <c r="J22" s="512"/>
      <c r="K22" s="512"/>
      <c r="L22" s="512"/>
      <c r="M22" s="512"/>
      <c r="N22" s="512"/>
      <c r="O22" s="513"/>
      <c r="P22" s="512"/>
      <c r="Q22" s="514"/>
      <c r="R22" s="515"/>
      <c r="S22" s="259"/>
    </row>
    <row r="23" spans="1:20" ht="18" customHeight="1">
      <c r="A23" s="351" t="str">
        <f>+'S.AFRICA via SIN'!A28</f>
        <v>SAN LORENZO</v>
      </c>
      <c r="B23" s="458" t="str">
        <f>+'S.AFRICA via SIN'!B28</f>
        <v>239S</v>
      </c>
      <c r="C23" s="460">
        <f>+'S.AFRICA via SIN'!C28</f>
        <v>45165</v>
      </c>
      <c r="D23" s="530">
        <f>C23+2</f>
        <v>45167</v>
      </c>
      <c r="E23" s="405" t="s">
        <v>223</v>
      </c>
      <c r="F23" s="598" t="s">
        <v>224</v>
      </c>
      <c r="G23" s="314">
        <f>+G19+7</f>
        <v>45173</v>
      </c>
      <c r="H23" s="322">
        <f>G23+23</f>
        <v>45196</v>
      </c>
      <c r="I23" s="321" t="s">
        <v>31</v>
      </c>
      <c r="J23" s="322">
        <f>G23+24</f>
        <v>45197</v>
      </c>
      <c r="K23" s="323">
        <f>G23+26</f>
        <v>45199</v>
      </c>
      <c r="L23" s="322">
        <f>G23+27</f>
        <v>45200</v>
      </c>
      <c r="M23" s="315">
        <f>G23+30</f>
        <v>45203</v>
      </c>
      <c r="N23" s="315">
        <f>G23+32</f>
        <v>45205</v>
      </c>
      <c r="O23" s="303">
        <f>G23+36</f>
        <v>45209</v>
      </c>
      <c r="P23" s="314" t="s">
        <v>31</v>
      </c>
      <c r="Q23" s="321" t="s">
        <v>31</v>
      </c>
      <c r="R23" s="321" t="s">
        <v>31</v>
      </c>
      <c r="S23" s="143" t="s">
        <v>90</v>
      </c>
    </row>
    <row r="24" spans="1:20" ht="18" customHeight="1">
      <c r="A24" s="459" t="str">
        <f>+'S.AFRICA via SIN'!A29</f>
        <v>BLANK</v>
      </c>
      <c r="B24" s="462">
        <f>+'S.AFRICA via SIN'!B29</f>
        <v>0</v>
      </c>
      <c r="C24" s="461">
        <f>+'S.AFRICA via SIN'!C29</f>
        <v>45166</v>
      </c>
      <c r="D24" s="593">
        <f>+C24+2</f>
        <v>45168</v>
      </c>
      <c r="E24" s="534" t="s">
        <v>232</v>
      </c>
      <c r="F24" s="354" t="s">
        <v>231</v>
      </c>
      <c r="G24" s="565">
        <f>+G20+7</f>
        <v>45171</v>
      </c>
      <c r="H24" s="564">
        <v>44227</v>
      </c>
      <c r="I24" s="563">
        <f>G24+24</f>
        <v>45195</v>
      </c>
      <c r="J24" s="564">
        <f>G24+26</f>
        <v>45197</v>
      </c>
      <c r="K24" s="565">
        <f>G24+28</f>
        <v>45199</v>
      </c>
      <c r="L24" s="564">
        <f>G24+29</f>
        <v>45200</v>
      </c>
      <c r="M24" s="565" t="s">
        <v>31</v>
      </c>
      <c r="N24" s="565" t="s">
        <v>31</v>
      </c>
      <c r="O24" s="566" t="s">
        <v>31</v>
      </c>
      <c r="P24" s="563" t="s">
        <v>31</v>
      </c>
      <c r="Q24" s="563">
        <f>G24+30</f>
        <v>45201</v>
      </c>
      <c r="R24" s="567">
        <f>G24+29</f>
        <v>45200</v>
      </c>
      <c r="S24" s="178" t="s">
        <v>91</v>
      </c>
    </row>
    <row r="25" spans="1:20" ht="18" customHeight="1">
      <c r="A25" s="550" t="str">
        <f>+'S.AFRICA via SIN'!A30</f>
        <v>SINAR SUNDA</v>
      </c>
      <c r="B25" s="591" t="str">
        <f>+'S.AFRICA via SIN'!B30</f>
        <v>147S</v>
      </c>
      <c r="C25" s="552">
        <f>+'S.AFRICA via SIN'!C30</f>
        <v>45166</v>
      </c>
      <c r="D25" s="553">
        <f>+'S.AFRICA via SIN'!D30</f>
        <v>45168</v>
      </c>
      <c r="E25" s="441"/>
      <c r="F25" s="568"/>
      <c r="G25" s="571"/>
      <c r="H25" s="306"/>
      <c r="I25" s="305"/>
      <c r="J25" s="307"/>
      <c r="K25" s="305"/>
      <c r="L25" s="307"/>
      <c r="M25" s="308"/>
      <c r="N25" s="308"/>
      <c r="O25" s="308"/>
      <c r="P25" s="308"/>
      <c r="Q25" s="305"/>
      <c r="R25" s="309"/>
      <c r="S25" s="292"/>
      <c r="T25"/>
    </row>
    <row r="26" spans="1:20">
      <c r="N26" s="159"/>
    </row>
    <row r="27" spans="1:20">
      <c r="R27" s="163" t="s">
        <v>32</v>
      </c>
    </row>
    <row r="28" spans="1:20" ht="15">
      <c r="A28" s="154" t="s">
        <v>33</v>
      </c>
      <c r="B28" s="154"/>
      <c r="C28" s="160"/>
      <c r="D28" s="161"/>
      <c r="E28" s="162"/>
      <c r="F28" s="162"/>
      <c r="G28" s="162"/>
    </row>
    <row r="29" spans="1:20" ht="15">
      <c r="A29" s="358" t="s">
        <v>115</v>
      </c>
      <c r="B29" s="164"/>
      <c r="C29" s="174"/>
      <c r="D29" s="165"/>
      <c r="E29" s="81"/>
      <c r="F29" s="245"/>
      <c r="G29" s="162"/>
      <c r="R29" s="60"/>
    </row>
    <row r="30" spans="1:20" ht="15">
      <c r="A30" s="280" t="s">
        <v>74</v>
      </c>
      <c r="B30" s="164"/>
      <c r="C30" s="174"/>
      <c r="D30" s="165"/>
      <c r="E30" s="81"/>
      <c r="F30" s="245"/>
      <c r="G30" s="162"/>
      <c r="R30" s="60"/>
    </row>
    <row r="31" spans="1:20" ht="15">
      <c r="A31" s="1" t="s">
        <v>75</v>
      </c>
      <c r="B31" s="166"/>
      <c r="C31" s="167"/>
      <c r="D31" s="165"/>
      <c r="E31" s="80"/>
      <c r="F31" s="243"/>
      <c r="G31" s="168"/>
      <c r="R31" s="60"/>
    </row>
    <row r="32" spans="1:20" ht="15">
      <c r="A32" s="155"/>
      <c r="B32" s="164"/>
      <c r="C32" s="174"/>
      <c r="D32" s="165"/>
      <c r="E32" s="81"/>
      <c r="F32" s="245"/>
      <c r="G32" s="162"/>
      <c r="R32" s="60"/>
    </row>
    <row r="33" spans="1:18" ht="15">
      <c r="A33" s="156" t="s">
        <v>99</v>
      </c>
      <c r="B33" s="169"/>
      <c r="C33" s="175"/>
      <c r="D33" s="170"/>
      <c r="E33" s="171"/>
      <c r="F33" s="257"/>
      <c r="G33" s="168"/>
      <c r="R33" s="60"/>
    </row>
    <row r="34" spans="1:18" ht="15">
      <c r="A34" s="156" t="s">
        <v>98</v>
      </c>
      <c r="B34" s="172"/>
      <c r="C34" s="173"/>
      <c r="D34" s="176"/>
      <c r="E34" s="80"/>
      <c r="F34" s="243"/>
      <c r="G34" s="162"/>
      <c r="R34" s="60"/>
    </row>
    <row r="35" spans="1:18">
      <c r="R35" s="60"/>
    </row>
    <row r="38" spans="1:18">
      <c r="A38" s="177" t="s">
        <v>76</v>
      </c>
      <c r="B38" s="177"/>
      <c r="C38" s="177"/>
      <c r="D38" s="177"/>
      <c r="E38" s="177"/>
      <c r="F38" s="258"/>
      <c r="G38" s="177"/>
      <c r="H38" s="177"/>
      <c r="I38" s="177"/>
      <c r="J38" s="177"/>
      <c r="K38" s="177"/>
      <c r="L38" s="177"/>
      <c r="M38" s="177"/>
      <c r="N38" s="177"/>
      <c r="O38" s="177"/>
      <c r="P38" s="177"/>
    </row>
  </sheetData>
  <mergeCells count="6">
    <mergeCell ref="B1:R1"/>
    <mergeCell ref="B2:R2"/>
    <mergeCell ref="A8:B9"/>
    <mergeCell ref="E8:F8"/>
    <mergeCell ref="H8:R8"/>
    <mergeCell ref="E9:F9"/>
  </mergeCells>
  <hyperlinks>
    <hyperlink ref="A7" location="MENU!A1" display="BACK TO MENU" xr:uid="{00000000-0004-0000-0700-000000000000}"/>
  </hyperlinks>
  <pageMargins left="0" right="0" top="0" bottom="0" header="0" footer="0"/>
  <pageSetup paperSize="9" scale="5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showGridLines="0" topLeftCell="A3" zoomScale="80" zoomScaleNormal="80" zoomScaleSheetLayoutView="80" workbookViewId="0">
      <selection activeCell="P24" sqref="P24"/>
    </sheetView>
  </sheetViews>
  <sheetFormatPr defaultColWidth="8" defaultRowHeight="14.25"/>
  <cols>
    <col min="1" max="1" width="22.109375" style="149" customWidth="1"/>
    <col min="2" max="2" width="14.21875" style="149" customWidth="1"/>
    <col min="3" max="3" width="8" style="144" bestFit="1" customWidth="1"/>
    <col min="4" max="4" width="9.21875" style="144" customWidth="1"/>
    <col min="5" max="5" width="25.109375" style="145" customWidth="1"/>
    <col min="6" max="6" width="15.109375" style="149" customWidth="1"/>
    <col min="7" max="7" width="15.6640625" style="144" bestFit="1" customWidth="1"/>
    <col min="8" max="8" width="10.6640625" style="144" bestFit="1" customWidth="1"/>
    <col min="9" max="9" width="16.77734375" style="144" customWidth="1"/>
    <col min="10" max="10" width="8.21875" style="144" bestFit="1" customWidth="1"/>
    <col min="11" max="11" width="5.109375" style="144" bestFit="1" customWidth="1"/>
    <col min="12" max="12" width="5.21875" style="144" bestFit="1" customWidth="1"/>
    <col min="13" max="13" width="4.6640625" style="144" bestFit="1" customWidth="1"/>
    <col min="14" max="16384" width="8" style="144"/>
  </cols>
  <sheetData>
    <row r="1" spans="1:10" ht="18">
      <c r="B1" s="655" t="s">
        <v>0</v>
      </c>
      <c r="C1" s="655"/>
      <c r="D1" s="655"/>
      <c r="E1" s="655"/>
      <c r="F1" s="655"/>
      <c r="G1" s="655"/>
      <c r="H1" s="655"/>
      <c r="I1" s="655"/>
    </row>
    <row r="2" spans="1:10" ht="18">
      <c r="B2" s="656" t="s">
        <v>7</v>
      </c>
      <c r="C2" s="656"/>
      <c r="D2" s="656"/>
      <c r="E2" s="656"/>
      <c r="F2" s="656"/>
      <c r="G2" s="656"/>
      <c r="H2" s="656"/>
      <c r="I2" s="656"/>
    </row>
    <row r="3" spans="1:10" ht="15">
      <c r="A3" s="144"/>
      <c r="B3" s="153"/>
      <c r="C3" s="153"/>
      <c r="D3" s="153"/>
      <c r="E3" s="150"/>
      <c r="F3" s="271"/>
      <c r="G3" s="153"/>
      <c r="H3" s="153"/>
      <c r="I3" s="153"/>
    </row>
    <row r="4" spans="1:10" ht="15">
      <c r="A4" s="196"/>
      <c r="B4" s="153"/>
      <c r="C4" s="153"/>
      <c r="D4" s="153"/>
      <c r="E4" s="150"/>
      <c r="F4" s="271"/>
      <c r="G4" s="153"/>
      <c r="H4" s="153"/>
      <c r="I4" s="153"/>
    </row>
    <row r="5" spans="1:10" ht="15">
      <c r="A5" s="196"/>
      <c r="B5" s="153"/>
      <c r="C5" s="153"/>
      <c r="D5" s="153"/>
      <c r="E5" s="150"/>
      <c r="F5" s="271"/>
      <c r="G5" s="153"/>
      <c r="H5" s="153"/>
      <c r="I5" s="153"/>
    </row>
    <row r="6" spans="1:10" ht="15">
      <c r="A6" s="196"/>
      <c r="B6" s="153"/>
      <c r="C6" s="153"/>
      <c r="D6" s="153"/>
      <c r="E6" s="150"/>
      <c r="F6" s="271"/>
      <c r="G6" s="153"/>
      <c r="H6" s="153"/>
      <c r="I6" s="153"/>
    </row>
    <row r="7" spans="1:10" ht="15">
      <c r="A7" s="196" t="s">
        <v>14</v>
      </c>
      <c r="B7" s="189"/>
      <c r="C7" s="146"/>
      <c r="D7" s="146"/>
      <c r="E7" s="276"/>
      <c r="F7" s="189"/>
      <c r="G7" s="190"/>
      <c r="H7" s="147"/>
      <c r="I7" s="148"/>
    </row>
    <row r="8" spans="1:10" ht="15" customHeight="1">
      <c r="A8" s="643" t="s">
        <v>116</v>
      </c>
      <c r="B8" s="644"/>
      <c r="C8" s="603" t="s">
        <v>17</v>
      </c>
      <c r="D8" s="269" t="s">
        <v>18</v>
      </c>
      <c r="E8" s="658" t="s">
        <v>19</v>
      </c>
      <c r="F8" s="658"/>
      <c r="G8" s="348" t="s">
        <v>61</v>
      </c>
      <c r="H8" s="659" t="s">
        <v>18</v>
      </c>
      <c r="I8" s="660"/>
    </row>
    <row r="9" spans="1:10" ht="15">
      <c r="A9" s="645"/>
      <c r="B9" s="657"/>
      <c r="C9" s="429" t="s">
        <v>21</v>
      </c>
      <c r="D9" s="264" t="s">
        <v>62</v>
      </c>
      <c r="E9" s="661" t="s">
        <v>81</v>
      </c>
      <c r="F9" s="661"/>
      <c r="G9" s="541" t="s">
        <v>18</v>
      </c>
      <c r="H9" s="270" t="s">
        <v>89</v>
      </c>
      <c r="I9" s="304" t="s">
        <v>106</v>
      </c>
    </row>
    <row r="10" spans="1:10" ht="15">
      <c r="A10" s="419"/>
      <c r="B10" s="555"/>
      <c r="C10" s="558"/>
      <c r="D10" s="558"/>
      <c r="E10" s="585" t="s">
        <v>233</v>
      </c>
      <c r="F10" s="539" t="s">
        <v>234</v>
      </c>
      <c r="G10" s="536">
        <v>45150</v>
      </c>
      <c r="H10" s="536">
        <f>G10+12</f>
        <v>45162</v>
      </c>
      <c r="I10" s="540" t="s">
        <v>31</v>
      </c>
      <c r="J10" s="289" t="s">
        <v>105</v>
      </c>
    </row>
    <row r="11" spans="1:10" ht="15">
      <c r="A11" s="351" t="str">
        <f>+'S.AFRICA via SIN'!A10</f>
        <v>CAPE FAWLEY</v>
      </c>
      <c r="B11" s="556" t="str">
        <f>+'S.AFRICA via SIN'!B10</f>
        <v>103S</v>
      </c>
      <c r="C11" s="460">
        <f>+'S.AFRICA via SIN'!C10</f>
        <v>45144</v>
      </c>
      <c r="D11" s="408">
        <f>C11+2</f>
        <v>45146</v>
      </c>
      <c r="E11" s="579" t="s">
        <v>238</v>
      </c>
      <c r="F11" s="407" t="s">
        <v>239</v>
      </c>
      <c r="G11" s="537">
        <v>45153</v>
      </c>
      <c r="H11" s="340" t="s">
        <v>31</v>
      </c>
      <c r="I11" s="341">
        <f>+G11+19</f>
        <v>45172</v>
      </c>
      <c r="J11" s="183" t="s">
        <v>110</v>
      </c>
    </row>
    <row r="12" spans="1:10" ht="15">
      <c r="A12" s="554" t="str">
        <f>+'S.AFRICA via SIN'!A12</f>
        <v>CSCL LIMA</v>
      </c>
      <c r="B12" s="546" t="str">
        <f>+'S.AFRICA via SIN'!B12</f>
        <v>163S</v>
      </c>
      <c r="C12" s="559">
        <f>+'S.AFRICA via SIN'!C12</f>
        <v>45145</v>
      </c>
      <c r="D12" s="561">
        <f>+'S.AFRICA via SIN'!D11</f>
        <v>45147</v>
      </c>
      <c r="E12" s="579"/>
      <c r="F12" s="407"/>
      <c r="G12" s="537"/>
      <c r="H12" s="340"/>
      <c r="I12" s="341"/>
      <c r="J12" s="183"/>
    </row>
    <row r="13" spans="1:10" ht="15">
      <c r="A13" s="470" t="str">
        <f>+'S.AFRICA via SIN'!A11</f>
        <v>BLANK</v>
      </c>
      <c r="B13" s="557">
        <f>+'S.AFRICA via SIN'!B11</f>
        <v>0</v>
      </c>
      <c r="C13" s="560">
        <f>+'S.AMERICA via SIN'!C12</f>
        <v>45145</v>
      </c>
      <c r="D13" s="592">
        <f>+C13+2</f>
        <v>45147</v>
      </c>
      <c r="E13" s="601"/>
      <c r="F13" s="473"/>
      <c r="G13" s="538"/>
      <c r="H13" s="474"/>
      <c r="I13" s="475"/>
      <c r="J13" s="183"/>
    </row>
    <row r="14" spans="1:10" ht="15">
      <c r="A14" s="419"/>
      <c r="B14" s="555"/>
      <c r="C14" s="558"/>
      <c r="D14" s="558"/>
      <c r="E14" s="585" t="s">
        <v>235</v>
      </c>
      <c r="F14" s="589" t="s">
        <v>236</v>
      </c>
      <c r="G14" s="536">
        <f>+G10+7</f>
        <v>45157</v>
      </c>
      <c r="H14" s="536">
        <f>G14+12</f>
        <v>45169</v>
      </c>
      <c r="I14" s="540" t="s">
        <v>31</v>
      </c>
      <c r="J14" s="289" t="s">
        <v>105</v>
      </c>
    </row>
    <row r="15" spans="1:10" ht="15">
      <c r="A15" s="351" t="str">
        <f>+'S.AFRICA via SIN'!A16</f>
        <v>SAN LORENZO</v>
      </c>
      <c r="B15" s="556" t="str">
        <f>+'S.AFRICA via SIN'!B16</f>
        <v>238S</v>
      </c>
      <c r="C15" s="460">
        <f>+'S.AFRICA via SIN'!C16</f>
        <v>45151</v>
      </c>
      <c r="D15" s="408">
        <f>C15+2</f>
        <v>45153</v>
      </c>
      <c r="E15" s="579" t="s">
        <v>134</v>
      </c>
      <c r="F15" s="407" t="s">
        <v>138</v>
      </c>
      <c r="G15" s="537">
        <v>45166</v>
      </c>
      <c r="H15" s="340" t="s">
        <v>31</v>
      </c>
      <c r="I15" s="341">
        <f>+G15+19</f>
        <v>45185</v>
      </c>
      <c r="J15" s="183" t="s">
        <v>110</v>
      </c>
    </row>
    <row r="16" spans="1:10" ht="15">
      <c r="A16" s="554" t="str">
        <f>+'S.AFRICA via SIN'!A18</f>
        <v>SINAR SUNDA</v>
      </c>
      <c r="B16" s="546" t="str">
        <f>+'S.AFRICA via SIN'!B18</f>
        <v>146S</v>
      </c>
      <c r="C16" s="559">
        <f>+'S.AFRICA via SIN'!C18</f>
        <v>45152</v>
      </c>
      <c r="D16" s="561">
        <f>+'S.AFRICA via SIN'!D18</f>
        <v>45154</v>
      </c>
      <c r="E16" s="442"/>
      <c r="F16" s="407"/>
      <c r="G16" s="537"/>
      <c r="H16" s="340"/>
      <c r="I16" s="341"/>
      <c r="J16" s="183"/>
    </row>
    <row r="17" spans="1:22" ht="15">
      <c r="A17" s="470" t="str">
        <f>+'S.AFRICA via SIN'!A17</f>
        <v>BLANK</v>
      </c>
      <c r="B17" s="557">
        <f>+'S.AFRICA via SIN'!B17</f>
        <v>0</v>
      </c>
      <c r="C17" s="560">
        <f>+'S.AMERICA via SIN'!C16</f>
        <v>45152</v>
      </c>
      <c r="D17" s="592">
        <f>C17+2</f>
        <v>45154</v>
      </c>
      <c r="E17" s="472"/>
      <c r="F17" s="473"/>
      <c r="G17" s="538"/>
      <c r="H17" s="474"/>
      <c r="I17" s="475"/>
      <c r="J17" s="183"/>
    </row>
    <row r="18" spans="1:22" ht="15">
      <c r="A18" s="419"/>
      <c r="B18" s="555"/>
      <c r="C18" s="558"/>
      <c r="D18" s="558"/>
      <c r="E18" s="585" t="s">
        <v>136</v>
      </c>
      <c r="F18" s="676" t="s">
        <v>135</v>
      </c>
      <c r="G18" s="536">
        <f>+G14+7</f>
        <v>45164</v>
      </c>
      <c r="H18" s="536">
        <f>G18+12</f>
        <v>45176</v>
      </c>
      <c r="I18" s="540" t="s">
        <v>31</v>
      </c>
      <c r="J18" s="289" t="s">
        <v>105</v>
      </c>
    </row>
    <row r="19" spans="1:22" ht="15">
      <c r="A19" s="351" t="str">
        <f>+'S.AFRICA via SIN'!A22</f>
        <v>CAPE FAWLEY</v>
      </c>
      <c r="B19" s="556" t="str">
        <f>+'S.AFRICA via SIN'!B22</f>
        <v>104S</v>
      </c>
      <c r="C19" s="460">
        <f>+'S.AFRICA via SIN'!C22</f>
        <v>45158</v>
      </c>
      <c r="D19" s="408">
        <f>C19+2</f>
        <v>45160</v>
      </c>
      <c r="E19" s="579" t="s">
        <v>128</v>
      </c>
      <c r="F19" s="407" t="s">
        <v>139</v>
      </c>
      <c r="G19" s="537">
        <v>45167</v>
      </c>
      <c r="H19" s="340" t="s">
        <v>31</v>
      </c>
      <c r="I19" s="341">
        <f>+G19+19</f>
        <v>45186</v>
      </c>
      <c r="J19" s="183" t="s">
        <v>110</v>
      </c>
    </row>
    <row r="20" spans="1:22" ht="15">
      <c r="A20" s="554" t="str">
        <f>+'S.AFRICA via SIN'!A24</f>
        <v>CSCL LIMA</v>
      </c>
      <c r="B20" s="546" t="str">
        <f>+'S.AFRICA via SIN'!B24</f>
        <v>164S</v>
      </c>
      <c r="C20" s="559">
        <f>+'S.AFRICA via SIN'!C24</f>
        <v>45159</v>
      </c>
      <c r="D20" s="561">
        <f>+'S.AFRICA via SIN'!D22</f>
        <v>45160</v>
      </c>
      <c r="E20" s="442"/>
      <c r="F20" s="407"/>
      <c r="G20" s="537"/>
      <c r="H20" s="340"/>
      <c r="I20" s="341"/>
      <c r="J20" s="183"/>
    </row>
    <row r="21" spans="1:22" ht="15">
      <c r="A21" s="470" t="str">
        <f>+'S.AFRICA via SIN'!A23</f>
        <v>BLANK</v>
      </c>
      <c r="B21" s="557">
        <f>+'S.AFRICA via SIN'!B23</f>
        <v>0</v>
      </c>
      <c r="C21" s="560">
        <f>+'S.AMERICA via SIN'!C21</f>
        <v>45159</v>
      </c>
      <c r="D21" s="592">
        <f>C21+2</f>
        <v>45161</v>
      </c>
      <c r="E21" s="472"/>
      <c r="F21" s="473"/>
      <c r="G21" s="538"/>
      <c r="H21" s="474"/>
      <c r="I21" s="475"/>
      <c r="J21" s="183"/>
    </row>
    <row r="22" spans="1:22" ht="15">
      <c r="A22" s="419"/>
      <c r="B22" s="555"/>
      <c r="C22" s="558"/>
      <c r="D22" s="558"/>
      <c r="E22" s="585" t="s">
        <v>137</v>
      </c>
      <c r="F22" s="589" t="s">
        <v>237</v>
      </c>
      <c r="G22" s="536">
        <f>+G18+7</f>
        <v>45171</v>
      </c>
      <c r="H22" s="536">
        <f>G22+12</f>
        <v>45183</v>
      </c>
      <c r="I22" s="540" t="s">
        <v>31</v>
      </c>
      <c r="J22" s="289" t="s">
        <v>105</v>
      </c>
    </row>
    <row r="23" spans="1:22" ht="15">
      <c r="A23" s="351" t="str">
        <f>+'S.AFRICA via SIN'!A28</f>
        <v>SAN LORENZO</v>
      </c>
      <c r="B23" s="556" t="str">
        <f>+'S.AFRICA via SIN'!B28</f>
        <v>239S</v>
      </c>
      <c r="C23" s="460">
        <f>+'S.AFRICA via SIN'!C28</f>
        <v>45165</v>
      </c>
      <c r="D23" s="408">
        <f>C23+2</f>
        <v>45167</v>
      </c>
      <c r="E23" s="442" t="s">
        <v>129</v>
      </c>
      <c r="F23" s="407" t="s">
        <v>140</v>
      </c>
      <c r="G23" s="537">
        <f>+G19+7</f>
        <v>45174</v>
      </c>
      <c r="H23" s="340" t="s">
        <v>31</v>
      </c>
      <c r="I23" s="341">
        <f>+G23+19</f>
        <v>45193</v>
      </c>
      <c r="J23" s="183" t="s">
        <v>110</v>
      </c>
    </row>
    <row r="24" spans="1:22" ht="15">
      <c r="A24" s="554" t="str">
        <f>+'S.AFRICA via SIN'!A30</f>
        <v>SINAR SUNDA</v>
      </c>
      <c r="B24" s="546" t="str">
        <f>+'S.AFRICA via SIN'!B30</f>
        <v>147S</v>
      </c>
      <c r="C24" s="559">
        <f>+'S.AFRICA via SIN'!C30</f>
        <v>45166</v>
      </c>
      <c r="D24" s="561">
        <f>C24+2</f>
        <v>45168</v>
      </c>
      <c r="E24" s="442"/>
      <c r="F24" s="407"/>
      <c r="G24" s="537"/>
      <c r="H24" s="340"/>
      <c r="I24" s="341"/>
      <c r="J24" s="183"/>
    </row>
    <row r="25" spans="1:22" ht="15">
      <c r="A25" s="470" t="str">
        <f>+'S.AFRICA via SIN'!A29</f>
        <v>BLANK</v>
      </c>
      <c r="B25" s="557">
        <f>+'S.AFRICA via SIN'!B29</f>
        <v>0</v>
      </c>
      <c r="C25" s="560">
        <f>+'S.AMERICA via SIN'!C24</f>
        <v>45166</v>
      </c>
      <c r="D25" s="592">
        <f>C25+2</f>
        <v>45168</v>
      </c>
      <c r="E25" s="472"/>
      <c r="F25" s="473"/>
      <c r="G25" s="538"/>
      <c r="H25" s="474"/>
      <c r="I25" s="475"/>
      <c r="J25" s="183"/>
    </row>
    <row r="26" spans="1:22" ht="15">
      <c r="A26" s="471"/>
      <c r="B26" s="440"/>
      <c r="C26" s="463"/>
      <c r="D26" s="463"/>
      <c r="E26" s="476"/>
      <c r="F26" s="477"/>
      <c r="G26" s="478"/>
      <c r="H26" s="479"/>
      <c r="I26" s="480"/>
      <c r="J26" s="404"/>
    </row>
    <row r="27" spans="1:22">
      <c r="A27" s="187"/>
      <c r="B27" s="187"/>
      <c r="C27" s="161"/>
      <c r="D27" s="161"/>
      <c r="E27" s="290"/>
      <c r="F27" s="187"/>
      <c r="G27" s="161"/>
      <c r="H27" s="159"/>
      <c r="K27" s="188"/>
    </row>
    <row r="28" spans="1:22">
      <c r="A28" s="187"/>
      <c r="B28" s="187"/>
      <c r="C28" s="161"/>
      <c r="D28" s="161"/>
      <c r="E28" s="290"/>
      <c r="F28" s="187"/>
      <c r="G28" s="161"/>
      <c r="H28" s="159"/>
      <c r="I28" s="163" t="s">
        <v>32</v>
      </c>
      <c r="K28" s="188"/>
    </row>
    <row r="29" spans="1:22" ht="15">
      <c r="A29" s="154" t="s">
        <v>33</v>
      </c>
      <c r="B29" s="154"/>
      <c r="C29" s="160"/>
      <c r="D29" s="161"/>
      <c r="E29" s="291"/>
      <c r="F29" s="272"/>
      <c r="G29" s="162"/>
      <c r="H29" s="162"/>
      <c r="J29" s="161"/>
      <c r="K29" s="161"/>
    </row>
    <row r="30" spans="1:22" ht="15">
      <c r="A30" s="358" t="s">
        <v>115</v>
      </c>
      <c r="B30" s="184"/>
      <c r="C30" s="185"/>
      <c r="D30" s="185"/>
      <c r="E30" s="291"/>
      <c r="F30" s="272"/>
      <c r="G30" s="162"/>
      <c r="H30" s="162"/>
      <c r="K30" s="145"/>
      <c r="L30" s="145"/>
      <c r="M30" s="145"/>
    </row>
    <row r="31" spans="1:22" s="124" customFormat="1" ht="15">
      <c r="A31" s="280" t="s">
        <v>74</v>
      </c>
      <c r="B31" s="181"/>
      <c r="C31" s="174"/>
      <c r="D31" s="165"/>
      <c r="E31" s="186"/>
      <c r="F31" s="273"/>
      <c r="G31" s="162"/>
      <c r="P31" s="144"/>
      <c r="Q31" s="144"/>
      <c r="R31" s="144"/>
      <c r="S31" s="144"/>
      <c r="T31" s="144"/>
      <c r="U31" s="144"/>
      <c r="V31" s="144"/>
    </row>
    <row r="32" spans="1:22" s="124" customFormat="1" ht="15">
      <c r="A32" s="1" t="s">
        <v>75</v>
      </c>
      <c r="B32" s="181"/>
      <c r="C32" s="174"/>
      <c r="D32" s="165"/>
      <c r="E32" s="186"/>
      <c r="F32" s="273"/>
      <c r="G32" s="162"/>
      <c r="P32" s="144"/>
      <c r="Q32" s="144"/>
      <c r="R32" s="144"/>
      <c r="S32" s="144"/>
      <c r="T32" s="144"/>
      <c r="U32" s="144"/>
      <c r="V32" s="144"/>
    </row>
    <row r="33" spans="1:11" ht="15">
      <c r="A33" s="155"/>
      <c r="B33" s="164"/>
      <c r="C33" s="174"/>
      <c r="D33" s="165"/>
      <c r="E33" s="81"/>
      <c r="F33" s="274"/>
      <c r="G33" s="162"/>
      <c r="H33" s="162"/>
      <c r="J33" s="161"/>
      <c r="K33" s="161"/>
    </row>
    <row r="34" spans="1:11" ht="15">
      <c r="A34" s="156" t="s">
        <v>99</v>
      </c>
      <c r="B34" s="169"/>
      <c r="C34" s="175"/>
      <c r="D34" s="170"/>
      <c r="E34" s="171"/>
      <c r="F34" s="275"/>
      <c r="G34" s="168"/>
      <c r="H34" s="168"/>
      <c r="J34" s="161"/>
      <c r="K34" s="161"/>
    </row>
    <row r="35" spans="1:11" ht="15">
      <c r="A35" s="156" t="s">
        <v>98</v>
      </c>
      <c r="B35" s="172"/>
      <c r="C35" s="173"/>
      <c r="D35" s="176"/>
      <c r="E35" s="80"/>
      <c r="F35" s="240"/>
      <c r="G35" s="162"/>
      <c r="H35" s="162"/>
      <c r="J35" s="161"/>
      <c r="K35" s="161"/>
    </row>
    <row r="36" spans="1:11">
      <c r="A36" s="187"/>
      <c r="B36" s="187"/>
      <c r="C36" s="161"/>
      <c r="D36" s="161"/>
      <c r="E36" s="290"/>
      <c r="F36" s="187"/>
      <c r="G36" s="161"/>
      <c r="H36" s="161"/>
      <c r="I36" s="161"/>
      <c r="J36" s="161"/>
      <c r="K36" s="161"/>
    </row>
    <row r="37" spans="1:11">
      <c r="A37" s="187"/>
      <c r="B37" s="187"/>
      <c r="C37" s="161"/>
      <c r="D37" s="161"/>
      <c r="E37" s="290"/>
      <c r="F37" s="187"/>
      <c r="G37" s="161"/>
      <c r="H37" s="161"/>
      <c r="I37" s="161"/>
      <c r="J37" s="161"/>
      <c r="K37" s="161"/>
    </row>
  </sheetData>
  <mergeCells count="6">
    <mergeCell ref="B1:I1"/>
    <mergeCell ref="B2:I2"/>
    <mergeCell ref="A8:B9"/>
    <mergeCell ref="E8:F8"/>
    <mergeCell ref="H8:I8"/>
    <mergeCell ref="E9:F9"/>
  </mergeCells>
  <hyperlinks>
    <hyperlink ref="A7" location="MENU!A1" display="BACK TO MENU" xr:uid="{00000000-0004-0000-0800-000000000000}"/>
  </hyperlinks>
  <printOptions horizontalCentered="1"/>
  <pageMargins left="0" right="0" top="0" bottom="0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MANZANILLO via SHA</vt:lpstr>
      <vt:lpstr>WCSA via NGB</vt:lpstr>
      <vt:lpstr>COLON via TAO</vt:lpstr>
      <vt:lpstr>WCSA via TAO</vt:lpstr>
      <vt:lpstr>Panama+Caribbean via TAO</vt:lpstr>
      <vt:lpstr>S.AFRICA via SIN</vt:lpstr>
      <vt:lpstr>S.AMERICA via SIN</vt:lpstr>
      <vt:lpstr>EAST AFRICA via SIN</vt:lpstr>
    </vt:vector>
  </TitlesOfParts>
  <Company>Cosfi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Nguyen Thi Anh Vuong (VN)</cp:lastModifiedBy>
  <cp:revision/>
  <dcterms:created xsi:type="dcterms:W3CDTF">1999-08-17T08:14:37Z</dcterms:created>
  <dcterms:modified xsi:type="dcterms:W3CDTF">2023-07-26T08:00:15Z</dcterms:modified>
</cp:coreProperties>
</file>